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yta\OneDrive - OV-bureau Groningen Drenthe\Afstuderen\Onderzoeksrapport\"/>
    </mc:Choice>
  </mc:AlternateContent>
  <xr:revisionPtr revIDLastSave="425" documentId="13_ncr:1_{6E98D68C-0E55-4584-82E4-25A660C27C2B}" xr6:coauthVersionLast="43" xr6:coauthVersionMax="43" xr10:uidLastSave="{835BEA2D-05DC-49B3-AB6C-9A01607B5807}"/>
  <bookViews>
    <workbookView xWindow="-108" yWindow="-108" windowWidth="23256" windowHeight="12576" tabRatio="656" activeTab="5" xr2:uid="{FE707245-8F1D-4148-A52D-7155D36E112C}"/>
  </bookViews>
  <sheets>
    <sheet name="Toe- en afritten" sheetId="1" r:id="rId1"/>
    <sheet name="Checklist Toeritten" sheetId="4" r:id="rId2"/>
    <sheet name="Checklist Afritten" sheetId="5" r:id="rId3"/>
    <sheet name="Haltes" sheetId="3" r:id="rId4"/>
    <sheet name="Checklist haltes" sheetId="6" r:id="rId5"/>
    <sheet name="Blad1" sheetId="7" r:id="rId6"/>
  </sheets>
  <definedNames>
    <definedName name="_xlnm._FilterDatabase" localSheetId="3" hidden="1">Haltes!$A$2:$Y$70</definedName>
    <definedName name="_xlnm._FilterDatabase" localSheetId="0" hidden="1">'Toe- en afritten'!$A$2:$M$38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9" i="6" l="1"/>
  <c r="L89" i="6"/>
  <c r="E89" i="6"/>
  <c r="T88" i="6"/>
  <c r="R88" i="6"/>
  <c r="Q88" i="6"/>
  <c r="P88" i="6"/>
  <c r="O88" i="6"/>
  <c r="N88" i="6"/>
  <c r="M88" i="6"/>
  <c r="L88" i="6"/>
  <c r="H88" i="6"/>
  <c r="G88" i="6"/>
  <c r="F88" i="6"/>
  <c r="E88" i="6"/>
  <c r="B88" i="6"/>
  <c r="T87" i="6"/>
  <c r="T89" i="6" s="1"/>
  <c r="R87" i="6"/>
  <c r="R89" i="6" s="1"/>
  <c r="Q87" i="6"/>
  <c r="Q89" i="6" s="1"/>
  <c r="P87" i="6"/>
  <c r="O87" i="6"/>
  <c r="O89" i="6" s="1"/>
  <c r="N87" i="6"/>
  <c r="N89" i="6" s="1"/>
  <c r="M87" i="6"/>
  <c r="M89" i="6" s="1"/>
  <c r="L87" i="6"/>
  <c r="H87" i="6"/>
  <c r="H89" i="6" s="1"/>
  <c r="G87" i="6"/>
  <c r="G89" i="6" s="1"/>
  <c r="F87" i="6"/>
  <c r="F89" i="6" s="1"/>
  <c r="E87" i="6"/>
  <c r="B87" i="6"/>
  <c r="B89" i="6" s="1"/>
  <c r="W86" i="6"/>
  <c r="V86" i="6"/>
  <c r="U86" i="6"/>
  <c r="J86" i="6"/>
  <c r="I86" i="6"/>
  <c r="K86" i="6" s="1"/>
  <c r="V85" i="6"/>
  <c r="U85" i="6"/>
  <c r="W85" i="6" s="1"/>
  <c r="J85" i="6"/>
  <c r="K85" i="6" s="1"/>
  <c r="I85" i="6"/>
  <c r="W84" i="6"/>
  <c r="V84" i="6"/>
  <c r="U84" i="6"/>
  <c r="J84" i="6"/>
  <c r="I84" i="6"/>
  <c r="K84" i="6" s="1"/>
  <c r="V83" i="6"/>
  <c r="U83" i="6"/>
  <c r="W83" i="6" s="1"/>
  <c r="K83" i="6"/>
  <c r="J83" i="6"/>
  <c r="I83" i="6"/>
  <c r="W82" i="6"/>
  <c r="V82" i="6"/>
  <c r="U82" i="6"/>
  <c r="J82" i="6"/>
  <c r="I82" i="6"/>
  <c r="K82" i="6" s="1"/>
  <c r="V81" i="6"/>
  <c r="U81" i="6"/>
  <c r="W81" i="6" s="1"/>
  <c r="K81" i="6"/>
  <c r="J81" i="6"/>
  <c r="I81" i="6"/>
  <c r="T78" i="6"/>
  <c r="S78" i="6"/>
  <c r="R78" i="6"/>
  <c r="Q78" i="6"/>
  <c r="P78" i="6"/>
  <c r="O78" i="6"/>
  <c r="N78" i="6"/>
  <c r="M78" i="6"/>
  <c r="L78" i="6"/>
  <c r="H78" i="6"/>
  <c r="G78" i="6"/>
  <c r="F78" i="6"/>
  <c r="E78" i="6"/>
  <c r="D78" i="6"/>
  <c r="C78" i="6"/>
  <c r="B78" i="6"/>
  <c r="T77" i="6"/>
  <c r="T79" i="6" s="1"/>
  <c r="S77" i="6"/>
  <c r="S79" i="6" s="1"/>
  <c r="R77" i="6"/>
  <c r="R79" i="6" s="1"/>
  <c r="Q77" i="6"/>
  <c r="Q79" i="6" s="1"/>
  <c r="P77" i="6"/>
  <c r="P79" i="6" s="1"/>
  <c r="O77" i="6"/>
  <c r="O79" i="6" s="1"/>
  <c r="N77" i="6"/>
  <c r="N79" i="6" s="1"/>
  <c r="M77" i="6"/>
  <c r="M79" i="6" s="1"/>
  <c r="L77" i="6"/>
  <c r="L79" i="6" s="1"/>
  <c r="H77" i="6"/>
  <c r="H79" i="6" s="1"/>
  <c r="G77" i="6"/>
  <c r="G79" i="6" s="1"/>
  <c r="F77" i="6"/>
  <c r="F79" i="6" s="1"/>
  <c r="E77" i="6"/>
  <c r="E79" i="6" s="1"/>
  <c r="D77" i="6"/>
  <c r="D79" i="6" s="1"/>
  <c r="C77" i="6"/>
  <c r="C79" i="6" s="1"/>
  <c r="B77" i="6"/>
  <c r="B79" i="6" s="1"/>
  <c r="W75" i="6"/>
  <c r="V75" i="6"/>
  <c r="U75" i="6"/>
  <c r="J75" i="6"/>
  <c r="I75" i="6"/>
  <c r="K75" i="6" s="1"/>
  <c r="V74" i="6"/>
  <c r="U74" i="6"/>
  <c r="W74" i="6" s="1"/>
  <c r="J74" i="6"/>
  <c r="K74" i="6" s="1"/>
  <c r="I74" i="6"/>
  <c r="W73" i="6"/>
  <c r="V73" i="6"/>
  <c r="U73" i="6"/>
  <c r="J73" i="6"/>
  <c r="I73" i="6"/>
  <c r="K73" i="6" s="1"/>
  <c r="V72" i="6"/>
  <c r="U72" i="6"/>
  <c r="W72" i="6" s="1"/>
  <c r="J72" i="6"/>
  <c r="K72" i="6" s="1"/>
  <c r="I72" i="6"/>
  <c r="W71" i="6"/>
  <c r="V71" i="6"/>
  <c r="U71" i="6"/>
  <c r="J71" i="6"/>
  <c r="I71" i="6"/>
  <c r="K71" i="6" s="1"/>
  <c r="V70" i="6"/>
  <c r="U70" i="6"/>
  <c r="W70" i="6" s="1"/>
  <c r="J70" i="6"/>
  <c r="K70" i="6" s="1"/>
  <c r="I70" i="6"/>
  <c r="W69" i="6"/>
  <c r="V69" i="6"/>
  <c r="U69" i="6"/>
  <c r="J69" i="6"/>
  <c r="I69" i="6"/>
  <c r="K69" i="6" s="1"/>
  <c r="V68" i="6"/>
  <c r="U68" i="6"/>
  <c r="W68" i="6" s="1"/>
  <c r="J68" i="6"/>
  <c r="K68" i="6" s="1"/>
  <c r="I68" i="6"/>
  <c r="V67" i="6"/>
  <c r="U67" i="6"/>
  <c r="W67" i="6" s="1"/>
  <c r="J67" i="6"/>
  <c r="I67" i="6"/>
  <c r="K67" i="6" s="1"/>
  <c r="W66" i="6"/>
  <c r="V66" i="6"/>
  <c r="U66" i="6"/>
  <c r="J66" i="6"/>
  <c r="K66" i="6" s="1"/>
  <c r="I66" i="6"/>
  <c r="V65" i="6"/>
  <c r="U65" i="6"/>
  <c r="W65" i="6" s="1"/>
  <c r="J65" i="6"/>
  <c r="I65" i="6"/>
  <c r="K65" i="6" s="1"/>
  <c r="W64" i="6"/>
  <c r="V64" i="6"/>
  <c r="U64" i="6"/>
  <c r="J64" i="6"/>
  <c r="K64" i="6" s="1"/>
  <c r="I64" i="6"/>
  <c r="V63" i="6"/>
  <c r="U63" i="6"/>
  <c r="W63" i="6" s="1"/>
  <c r="J63" i="6"/>
  <c r="I63" i="6"/>
  <c r="K63" i="6" s="1"/>
  <c r="W62" i="6"/>
  <c r="V62" i="6"/>
  <c r="U62" i="6"/>
  <c r="J62" i="6"/>
  <c r="K62" i="6" s="1"/>
  <c r="I62" i="6"/>
  <c r="V61" i="6"/>
  <c r="U61" i="6"/>
  <c r="W61" i="6" s="1"/>
  <c r="J61" i="6"/>
  <c r="I61" i="6"/>
  <c r="K61" i="6" s="1"/>
  <c r="W60" i="6"/>
  <c r="V60" i="6"/>
  <c r="U60" i="6"/>
  <c r="J60" i="6"/>
  <c r="K60" i="6" s="1"/>
  <c r="I60" i="6"/>
  <c r="V59" i="6"/>
  <c r="U59" i="6"/>
  <c r="W59" i="6" s="1"/>
  <c r="J59" i="6"/>
  <c r="I59" i="6"/>
  <c r="K59" i="6" s="1"/>
  <c r="W58" i="6"/>
  <c r="V58" i="6"/>
  <c r="U58" i="6"/>
  <c r="J58" i="6"/>
  <c r="K58" i="6" s="1"/>
  <c r="I58" i="6"/>
  <c r="V57" i="6"/>
  <c r="U57" i="6"/>
  <c r="W57" i="6" s="1"/>
  <c r="J57" i="6"/>
  <c r="I57" i="6"/>
  <c r="K57" i="6" s="1"/>
  <c r="W56" i="6"/>
  <c r="V56" i="6"/>
  <c r="U56" i="6"/>
  <c r="J56" i="6"/>
  <c r="K56" i="6" s="1"/>
  <c r="I56" i="6"/>
  <c r="V55" i="6"/>
  <c r="U55" i="6"/>
  <c r="W55" i="6" s="1"/>
  <c r="J55" i="6"/>
  <c r="I55" i="6"/>
  <c r="K55" i="6" s="1"/>
  <c r="W54" i="6"/>
  <c r="V54" i="6"/>
  <c r="U54" i="6"/>
  <c r="J54" i="6"/>
  <c r="K54" i="6" s="1"/>
  <c r="I54" i="6"/>
  <c r="V53" i="6"/>
  <c r="U53" i="6"/>
  <c r="W53" i="6" s="1"/>
  <c r="J53" i="6"/>
  <c r="I53" i="6"/>
  <c r="K53" i="6" s="1"/>
  <c r="W52" i="6"/>
  <c r="V52" i="6"/>
  <c r="U52" i="6"/>
  <c r="J52" i="6"/>
  <c r="K52" i="6" s="1"/>
  <c r="I52" i="6"/>
  <c r="V51" i="6"/>
  <c r="U51" i="6"/>
  <c r="W51" i="6" s="1"/>
  <c r="J51" i="6"/>
  <c r="I51" i="6"/>
  <c r="K51" i="6" s="1"/>
  <c r="W50" i="6"/>
  <c r="V50" i="6"/>
  <c r="U50" i="6"/>
  <c r="J50" i="6"/>
  <c r="K50" i="6" s="1"/>
  <c r="I50" i="6"/>
  <c r="V49" i="6"/>
  <c r="U49" i="6"/>
  <c r="W49" i="6" s="1"/>
  <c r="J49" i="6"/>
  <c r="I49" i="6"/>
  <c r="K49" i="6" s="1"/>
  <c r="W48" i="6"/>
  <c r="V48" i="6"/>
  <c r="U48" i="6"/>
  <c r="J48" i="6"/>
  <c r="K48" i="6" s="1"/>
  <c r="I48" i="6"/>
  <c r="V47" i="6"/>
  <c r="U47" i="6"/>
  <c r="W47" i="6" s="1"/>
  <c r="J47" i="6"/>
  <c r="I47" i="6"/>
  <c r="K47" i="6" s="1"/>
  <c r="W46" i="6"/>
  <c r="V46" i="6"/>
  <c r="U46" i="6"/>
  <c r="J46" i="6"/>
  <c r="K46" i="6" s="1"/>
  <c r="I46" i="6"/>
  <c r="V45" i="6"/>
  <c r="U45" i="6"/>
  <c r="W45" i="6" s="1"/>
  <c r="J45" i="6"/>
  <c r="I45" i="6"/>
  <c r="K45" i="6" s="1"/>
  <c r="W44" i="6"/>
  <c r="V44" i="6"/>
  <c r="U44" i="6"/>
  <c r="J44" i="6"/>
  <c r="K44" i="6" s="1"/>
  <c r="I44" i="6"/>
  <c r="V43" i="6"/>
  <c r="U43" i="6"/>
  <c r="W43" i="6" s="1"/>
  <c r="J43" i="6"/>
  <c r="I43" i="6"/>
  <c r="K43" i="6" s="1"/>
  <c r="W42" i="6"/>
  <c r="V42" i="6"/>
  <c r="U42" i="6"/>
  <c r="J42" i="6"/>
  <c r="K42" i="6" s="1"/>
  <c r="I42" i="6"/>
  <c r="V41" i="6"/>
  <c r="U41" i="6"/>
  <c r="W41" i="6" s="1"/>
  <c r="J41" i="6"/>
  <c r="I41" i="6"/>
  <c r="K41" i="6" s="1"/>
  <c r="W40" i="6"/>
  <c r="V40" i="6"/>
  <c r="U40" i="6"/>
  <c r="J40" i="6"/>
  <c r="K40" i="6" s="1"/>
  <c r="I40" i="6"/>
  <c r="V39" i="6"/>
  <c r="U39" i="6"/>
  <c r="W39" i="6" s="1"/>
  <c r="J39" i="6"/>
  <c r="I39" i="6"/>
  <c r="K39" i="6" s="1"/>
  <c r="W38" i="6"/>
  <c r="V38" i="6"/>
  <c r="U38" i="6"/>
  <c r="J38" i="6"/>
  <c r="K38" i="6" s="1"/>
  <c r="I38" i="6"/>
  <c r="V37" i="6"/>
  <c r="U37" i="6"/>
  <c r="W37" i="6" s="1"/>
  <c r="J37" i="6"/>
  <c r="I37" i="6"/>
  <c r="K37" i="6" s="1"/>
  <c r="W36" i="6"/>
  <c r="V36" i="6"/>
  <c r="U36" i="6"/>
  <c r="J36" i="6"/>
  <c r="K36" i="6" s="1"/>
  <c r="I36" i="6"/>
  <c r="V35" i="6"/>
  <c r="U35" i="6"/>
  <c r="W35" i="6" s="1"/>
  <c r="J35" i="6"/>
  <c r="I35" i="6"/>
  <c r="K35" i="6" s="1"/>
  <c r="W34" i="6"/>
  <c r="V34" i="6"/>
  <c r="U34" i="6"/>
  <c r="J34" i="6"/>
  <c r="K34" i="6" s="1"/>
  <c r="I34" i="6"/>
  <c r="V33" i="6"/>
  <c r="U33" i="6"/>
  <c r="W33" i="6" s="1"/>
  <c r="J33" i="6"/>
  <c r="I33" i="6"/>
  <c r="K33" i="6" s="1"/>
  <c r="W32" i="6"/>
  <c r="V32" i="6"/>
  <c r="U32" i="6"/>
  <c r="J32" i="6"/>
  <c r="K32" i="6" s="1"/>
  <c r="I32" i="6"/>
  <c r="V31" i="6"/>
  <c r="U31" i="6"/>
  <c r="W31" i="6" s="1"/>
  <c r="J31" i="6"/>
  <c r="I31" i="6"/>
  <c r="K31" i="6" s="1"/>
  <c r="W30" i="6"/>
  <c r="V30" i="6"/>
  <c r="U30" i="6"/>
  <c r="J30" i="6"/>
  <c r="K30" i="6" s="1"/>
  <c r="I30" i="6"/>
  <c r="V29" i="6"/>
  <c r="U29" i="6"/>
  <c r="W29" i="6" s="1"/>
  <c r="J29" i="6"/>
  <c r="I29" i="6"/>
  <c r="K29" i="6" s="1"/>
  <c r="W28" i="6"/>
  <c r="V28" i="6"/>
  <c r="U28" i="6"/>
  <c r="J28" i="6"/>
  <c r="K28" i="6" s="1"/>
  <c r="I28" i="6"/>
  <c r="V27" i="6"/>
  <c r="U27" i="6"/>
  <c r="W27" i="6" s="1"/>
  <c r="J27" i="6"/>
  <c r="I27" i="6"/>
  <c r="K27" i="6" s="1"/>
  <c r="W26" i="6"/>
  <c r="V26" i="6"/>
  <c r="U26" i="6"/>
  <c r="J26" i="6"/>
  <c r="K26" i="6" s="1"/>
  <c r="I26" i="6"/>
  <c r="V25" i="6"/>
  <c r="U25" i="6"/>
  <c r="W25" i="6" s="1"/>
  <c r="J25" i="6"/>
  <c r="I25" i="6"/>
  <c r="K25" i="6" s="1"/>
  <c r="W24" i="6"/>
  <c r="V24" i="6"/>
  <c r="U24" i="6"/>
  <c r="J24" i="6"/>
  <c r="K24" i="6" s="1"/>
  <c r="I24" i="6"/>
  <c r="V23" i="6"/>
  <c r="U23" i="6"/>
  <c r="W23" i="6" s="1"/>
  <c r="J23" i="6"/>
  <c r="I23" i="6"/>
  <c r="K23" i="6" s="1"/>
  <c r="W22" i="6"/>
  <c r="V22" i="6"/>
  <c r="U22" i="6"/>
  <c r="J22" i="6"/>
  <c r="K22" i="6" s="1"/>
  <c r="I22" i="6"/>
  <c r="V21" i="6"/>
  <c r="U21" i="6"/>
  <c r="W21" i="6" s="1"/>
  <c r="J21" i="6"/>
  <c r="I21" i="6"/>
  <c r="K21" i="6" s="1"/>
  <c r="W20" i="6"/>
  <c r="V20" i="6"/>
  <c r="U20" i="6"/>
  <c r="J20" i="6"/>
  <c r="K20" i="6" s="1"/>
  <c r="I20" i="6"/>
  <c r="V19" i="6"/>
  <c r="U19" i="6"/>
  <c r="W19" i="6" s="1"/>
  <c r="J19" i="6"/>
  <c r="I19" i="6"/>
  <c r="K19" i="6" s="1"/>
  <c r="W18" i="6"/>
  <c r="V18" i="6"/>
  <c r="U18" i="6"/>
  <c r="J18" i="6"/>
  <c r="K18" i="6" s="1"/>
  <c r="I18" i="6"/>
  <c r="V17" i="6"/>
  <c r="U17" i="6"/>
  <c r="W17" i="6" s="1"/>
  <c r="J17" i="6"/>
  <c r="I17" i="6"/>
  <c r="K17" i="6" s="1"/>
  <c r="W16" i="6"/>
  <c r="V16" i="6"/>
  <c r="U16" i="6"/>
  <c r="J16" i="6"/>
  <c r="K16" i="6" s="1"/>
  <c r="I16" i="6"/>
  <c r="V15" i="6"/>
  <c r="U15" i="6"/>
  <c r="W15" i="6" s="1"/>
  <c r="J15" i="6"/>
  <c r="I15" i="6"/>
  <c r="K15" i="6" s="1"/>
  <c r="W14" i="6"/>
  <c r="V14" i="6"/>
  <c r="U14" i="6"/>
  <c r="J14" i="6"/>
  <c r="K14" i="6" s="1"/>
  <c r="I14" i="6"/>
  <c r="V13" i="6"/>
  <c r="U13" i="6"/>
  <c r="W13" i="6" s="1"/>
  <c r="J13" i="6"/>
  <c r="I13" i="6"/>
  <c r="K13" i="6" s="1"/>
  <c r="W12" i="6"/>
  <c r="V12" i="6"/>
  <c r="U12" i="6"/>
  <c r="J12" i="6"/>
  <c r="K12" i="6" s="1"/>
  <c r="I12" i="6"/>
  <c r="V11" i="6"/>
  <c r="U11" i="6"/>
  <c r="W11" i="6" s="1"/>
  <c r="J11" i="6"/>
  <c r="I11" i="6"/>
  <c r="K11" i="6" s="1"/>
  <c r="W10" i="6"/>
  <c r="V10" i="6"/>
  <c r="U10" i="6"/>
  <c r="J10" i="6"/>
  <c r="K10" i="6" s="1"/>
  <c r="I10" i="6"/>
  <c r="V9" i="6"/>
  <c r="U9" i="6"/>
  <c r="W9" i="6" s="1"/>
  <c r="J9" i="6"/>
  <c r="I9" i="6"/>
  <c r="K9" i="6" s="1"/>
  <c r="W8" i="6"/>
  <c r="V8" i="6"/>
  <c r="U8" i="6"/>
  <c r="J8" i="6"/>
  <c r="K8" i="6" s="1"/>
  <c r="I8" i="6"/>
  <c r="V7" i="6"/>
  <c r="U7" i="6"/>
  <c r="W7" i="6" s="1"/>
  <c r="J7" i="6"/>
  <c r="I7" i="6"/>
  <c r="K7" i="6" s="1"/>
  <c r="W6" i="6"/>
  <c r="V6" i="6"/>
  <c r="U6" i="6"/>
  <c r="J6" i="6"/>
  <c r="K6" i="6" s="1"/>
  <c r="I6" i="6"/>
  <c r="V5" i="6"/>
  <c r="U5" i="6"/>
  <c r="W5" i="6" s="1"/>
  <c r="J5" i="6"/>
  <c r="I5" i="6"/>
  <c r="K5" i="6" s="1"/>
  <c r="W4" i="6"/>
  <c r="V4" i="6"/>
  <c r="U4" i="6"/>
  <c r="J4" i="6"/>
  <c r="K4" i="6" s="1"/>
  <c r="I4" i="6"/>
  <c r="V3" i="6"/>
  <c r="U3" i="6"/>
  <c r="W3" i="6" s="1"/>
  <c r="J3" i="6"/>
  <c r="I3" i="6"/>
  <c r="K3" i="6" s="1"/>
  <c r="O29" i="5"/>
  <c r="N29" i="5"/>
  <c r="P29" i="5" s="1"/>
  <c r="L26" i="5"/>
  <c r="H26" i="5"/>
  <c r="D26" i="5"/>
  <c r="L25" i="5"/>
  <c r="K25" i="5"/>
  <c r="J25" i="5"/>
  <c r="I25" i="5"/>
  <c r="H25" i="5"/>
  <c r="G25" i="5"/>
  <c r="F25" i="5"/>
  <c r="E25" i="5"/>
  <c r="D25" i="5"/>
  <c r="C25" i="5"/>
  <c r="B25" i="5"/>
  <c r="L24" i="5"/>
  <c r="K24" i="5"/>
  <c r="K26" i="5" s="1"/>
  <c r="J24" i="5"/>
  <c r="J26" i="5" s="1"/>
  <c r="I24" i="5"/>
  <c r="I26" i="5" s="1"/>
  <c r="H24" i="5"/>
  <c r="G24" i="5"/>
  <c r="G26" i="5" s="1"/>
  <c r="F24" i="5"/>
  <c r="F26" i="5" s="1"/>
  <c r="E24" i="5"/>
  <c r="E26" i="5" s="1"/>
  <c r="D24" i="5"/>
  <c r="C24" i="5"/>
  <c r="C26" i="5" s="1"/>
  <c r="B24" i="5"/>
  <c r="B26" i="5" s="1"/>
  <c r="O22" i="5"/>
  <c r="N22" i="5"/>
  <c r="P22" i="5" s="1"/>
  <c r="P21" i="5"/>
  <c r="O21" i="5"/>
  <c r="N21" i="5"/>
  <c r="O20" i="5"/>
  <c r="P20" i="5" s="1"/>
  <c r="N20" i="5"/>
  <c r="O19" i="5"/>
  <c r="N19" i="5"/>
  <c r="P19" i="5" s="1"/>
  <c r="O18" i="5"/>
  <c r="N18" i="5"/>
  <c r="P18" i="5" s="1"/>
  <c r="P17" i="5"/>
  <c r="O17" i="5"/>
  <c r="N17" i="5"/>
  <c r="O16" i="5"/>
  <c r="P16" i="5" s="1"/>
  <c r="N16" i="5"/>
  <c r="O15" i="5"/>
  <c r="N15" i="5"/>
  <c r="P15" i="5" s="1"/>
  <c r="O14" i="5"/>
  <c r="N14" i="5"/>
  <c r="P14" i="5" s="1"/>
  <c r="P13" i="5"/>
  <c r="O13" i="5"/>
  <c r="N13" i="5"/>
  <c r="O12" i="5"/>
  <c r="N12" i="5"/>
  <c r="P12" i="5" s="1"/>
  <c r="O11" i="5"/>
  <c r="N11" i="5"/>
  <c r="P11" i="5" s="1"/>
  <c r="P10" i="5"/>
  <c r="O10" i="5"/>
  <c r="N10" i="5"/>
  <c r="P9" i="5"/>
  <c r="O9" i="5"/>
  <c r="N9" i="5"/>
  <c r="O8" i="5"/>
  <c r="N8" i="5"/>
  <c r="P8" i="5" s="1"/>
  <c r="O7" i="5"/>
  <c r="N7" i="5"/>
  <c r="P7" i="5" s="1"/>
  <c r="P6" i="5"/>
  <c r="O6" i="5"/>
  <c r="N6" i="5"/>
  <c r="O5" i="5"/>
  <c r="P5" i="5" s="1"/>
  <c r="N5" i="5"/>
  <c r="O4" i="5"/>
  <c r="N4" i="5"/>
  <c r="P4" i="5" s="1"/>
  <c r="O3" i="5"/>
  <c r="N3" i="5"/>
  <c r="P3" i="5" s="1"/>
  <c r="I24" i="4"/>
  <c r="H24" i="4"/>
  <c r="G24" i="4"/>
  <c r="F24" i="4"/>
  <c r="E24" i="4"/>
  <c r="D24" i="4"/>
  <c r="C24" i="4"/>
  <c r="B24" i="4"/>
  <c r="I23" i="4"/>
  <c r="I25" i="4" s="1"/>
  <c r="H23" i="4"/>
  <c r="H25" i="4" s="1"/>
  <c r="G23" i="4"/>
  <c r="G25" i="4" s="1"/>
  <c r="F23" i="4"/>
  <c r="F25" i="4" s="1"/>
  <c r="E23" i="4"/>
  <c r="E25" i="4" s="1"/>
  <c r="D23" i="4"/>
  <c r="D25" i="4" s="1"/>
  <c r="C23" i="4"/>
  <c r="C25" i="4" s="1"/>
  <c r="B23" i="4"/>
  <c r="B25" i="4" s="1"/>
  <c r="L21" i="4"/>
  <c r="K21" i="4"/>
  <c r="M21" i="4" s="1"/>
  <c r="M20" i="4"/>
  <c r="L20" i="4"/>
  <c r="K20" i="4"/>
  <c r="L19" i="4"/>
  <c r="K19" i="4"/>
  <c r="M19" i="4" s="1"/>
  <c r="L18" i="4"/>
  <c r="K18" i="4"/>
  <c r="M18" i="4" s="1"/>
  <c r="L17" i="4"/>
  <c r="K17" i="4"/>
  <c r="M17" i="4" s="1"/>
  <c r="M16" i="4"/>
  <c r="L16" i="4"/>
  <c r="K16" i="4"/>
  <c r="L15" i="4"/>
  <c r="K15" i="4"/>
  <c r="M15" i="4" s="1"/>
  <c r="L14" i="4"/>
  <c r="K14" i="4"/>
  <c r="M14" i="4" s="1"/>
  <c r="M13" i="4"/>
  <c r="L13" i="4"/>
  <c r="K13" i="4"/>
  <c r="L12" i="4"/>
  <c r="M12" i="4" s="1"/>
  <c r="K12" i="4"/>
  <c r="L11" i="4"/>
  <c r="K11" i="4"/>
  <c r="M11" i="4" s="1"/>
  <c r="L10" i="4"/>
  <c r="K10" i="4"/>
  <c r="M10" i="4" s="1"/>
  <c r="M9" i="4"/>
  <c r="L9" i="4"/>
  <c r="K9" i="4"/>
  <c r="L8" i="4"/>
  <c r="M8" i="4" s="1"/>
  <c r="K8" i="4"/>
  <c r="L7" i="4"/>
  <c r="K7" i="4"/>
  <c r="M7" i="4" s="1"/>
  <c r="L6" i="4"/>
  <c r="K6" i="4"/>
  <c r="M6" i="4" s="1"/>
  <c r="M5" i="4"/>
  <c r="L5" i="4"/>
  <c r="K5" i="4"/>
  <c r="L4" i="4"/>
  <c r="M4" i="4" s="1"/>
  <c r="K4" i="4"/>
  <c r="L3" i="4"/>
  <c r="K3" i="4"/>
  <c r="M3" i="4" s="1"/>
  <c r="W72" i="3" l="1"/>
  <c r="W71" i="3"/>
  <c r="W77" i="3" l="1"/>
  <c r="W78" i="3"/>
  <c r="O20" i="1" l="1"/>
  <c r="O13" i="1"/>
  <c r="O11" i="1"/>
  <c r="O12" i="1"/>
  <c r="O10" i="1"/>
  <c r="O9" i="1"/>
  <c r="O8" i="1"/>
  <c r="O4" i="1"/>
  <c r="O3" i="1"/>
  <c r="O36" i="1"/>
  <c r="O7" i="1"/>
  <c r="O5" i="1"/>
  <c r="O6" i="1"/>
  <c r="W101" i="3" l="1"/>
  <c r="W102" i="3"/>
  <c r="W40" i="3" l="1"/>
  <c r="W39" i="3"/>
  <c r="W62" i="3"/>
  <c r="W61" i="3"/>
  <c r="W60" i="3"/>
  <c r="W59" i="3"/>
  <c r="W66" i="3" l="1"/>
  <c r="W36" i="3" l="1"/>
  <c r="W35" i="3"/>
  <c r="W24" i="3"/>
  <c r="W23" i="3"/>
  <c r="W20" i="3"/>
  <c r="W21" i="3"/>
  <c r="W22" i="3"/>
  <c r="W15" i="3"/>
  <c r="W14" i="3"/>
  <c r="W43" i="3"/>
  <c r="W46" i="3"/>
  <c r="W47" i="3"/>
  <c r="W48" i="3"/>
  <c r="W51" i="3"/>
  <c r="W50" i="3"/>
  <c r="W53" i="3"/>
  <c r="W54" i="3"/>
  <c r="W52" i="3"/>
  <c r="W11" i="3" l="1"/>
  <c r="W19" i="3"/>
  <c r="W18" i="3"/>
  <c r="W16" i="3"/>
  <c r="W10" i="3"/>
  <c r="W8" i="3"/>
  <c r="W7" i="3"/>
  <c r="W6" i="3"/>
  <c r="W5" i="3"/>
  <c r="W4" i="3"/>
  <c r="W3" i="3"/>
  <c r="W63" i="3"/>
  <c r="W64" i="3"/>
  <c r="W65" i="3"/>
  <c r="A10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Tammens</author>
  </authors>
  <commentList>
    <comment ref="K2" authorId="0" shapeId="0" xr:uid="{BD8B1BBD-5B2B-4650-B68C-43A1D539458F}">
      <text>
        <r>
          <rPr>
            <b/>
            <sz val="9"/>
            <color indexed="81"/>
            <rFont val="Tahoma"/>
            <charset val="1"/>
          </rPr>
          <t>Roy Tammens:</t>
        </r>
        <r>
          <rPr>
            <sz val="9"/>
            <color indexed="81"/>
            <rFont val="Tahoma"/>
            <charset val="1"/>
          </rPr>
          <t xml:space="preserve">
Binnen 100 meter van de halte</t>
        </r>
      </text>
    </comment>
    <comment ref="L2" authorId="0" shapeId="0" xr:uid="{7A680916-187F-4649-A70B-1BD6B230B2B2}">
      <text>
        <r>
          <rPr>
            <b/>
            <sz val="9"/>
            <color indexed="81"/>
            <rFont val="Tahoma"/>
            <charset val="1"/>
          </rPr>
          <t>Roy Tammens:</t>
        </r>
        <r>
          <rPr>
            <sz val="9"/>
            <color indexed="81"/>
            <rFont val="Tahoma"/>
            <charset val="1"/>
          </rPr>
          <t xml:space="preserve">
Binnen 100 meter van de halte</t>
        </r>
      </text>
    </comment>
    <comment ref="R2" authorId="0" shapeId="0" xr:uid="{3B18392E-C787-4CAE-A91C-1D7A0D2EB442}">
      <text>
        <r>
          <rPr>
            <b/>
            <sz val="9"/>
            <color indexed="81"/>
            <rFont val="Tahoma"/>
            <family val="2"/>
          </rPr>
          <t>Roy Tammens:</t>
        </r>
        <r>
          <rPr>
            <sz val="9"/>
            <color indexed="81"/>
            <rFont val="Tahoma"/>
            <family val="2"/>
          </rPr>
          <t xml:space="preserve">
Extra bebording naast het haltebord.</t>
        </r>
      </text>
    </comment>
    <comment ref="W2" authorId="0" shapeId="0" xr:uid="{A673A0E0-887E-456E-B5FB-F349880E98DF}">
      <text>
        <r>
          <rPr>
            <b/>
            <sz val="9"/>
            <color indexed="81"/>
            <rFont val="Tahoma"/>
            <charset val="1"/>
          </rPr>
          <t>Roy Tammens:</t>
        </r>
        <r>
          <rPr>
            <sz val="9"/>
            <color indexed="81"/>
            <rFont val="Tahoma"/>
            <charset val="1"/>
          </rPr>
          <t xml:space="preserve">
Aantal meter die je extra moet rijden om een halte te bedienen
</t>
        </r>
      </text>
    </comment>
  </commentList>
</comments>
</file>

<file path=xl/sharedStrings.xml><?xml version="1.0" encoding="utf-8"?>
<sst xmlns="http://schemas.openxmlformats.org/spreadsheetml/2006/main" count="4058" uniqueCount="393">
  <si>
    <t>Inventarisatie OV-voorzieningen</t>
  </si>
  <si>
    <t>Nummer</t>
  </si>
  <si>
    <t>Plaats</t>
  </si>
  <si>
    <t>Rijksweg</t>
  </si>
  <si>
    <t>Type</t>
  </si>
  <si>
    <t>Land</t>
  </si>
  <si>
    <t>Kenmerken</t>
  </si>
  <si>
    <t>Puntstuk</t>
  </si>
  <si>
    <t>Blokmarkering</t>
  </si>
  <si>
    <t>Belijning</t>
  </si>
  <si>
    <t>Nederland</t>
  </si>
  <si>
    <t>Apeldoorn</t>
  </si>
  <si>
    <t>A1</t>
  </si>
  <si>
    <t>Toerit</t>
  </si>
  <si>
    <t>Afrit</t>
  </si>
  <si>
    <t>Nee</t>
  </si>
  <si>
    <t>Doorgetrokken en onderbroken streep naast elkaar</t>
  </si>
  <si>
    <t>Markering Lijnbus</t>
  </si>
  <si>
    <t>Ja</t>
  </si>
  <si>
    <t>Bebording</t>
  </si>
  <si>
    <t>Assen</t>
  </si>
  <si>
    <t>N33</t>
  </si>
  <si>
    <t>C01</t>
  </si>
  <si>
    <t>https://www.verkeersbordenoverzicht.nl/</t>
  </si>
  <si>
    <t>Hoogkerk</t>
  </si>
  <si>
    <t>A7</t>
  </si>
  <si>
    <t>Als bij een reguliere toerit</t>
  </si>
  <si>
    <t>Dunne belijning, los van de hoofdrijbaan.</t>
  </si>
  <si>
    <t>F13</t>
  </si>
  <si>
    <t>Verlichting</t>
  </si>
  <si>
    <t>Doorgetrokken kantstreep</t>
  </si>
  <si>
    <t>Diemen</t>
  </si>
  <si>
    <t>A10</t>
  </si>
  <si>
    <t>Slagboom</t>
  </si>
  <si>
    <t>Bijzonderheden</t>
  </si>
  <si>
    <t>Bussluis</t>
  </si>
  <si>
    <t>Slagboom defect 8-2018</t>
  </si>
  <si>
    <t>Slagboom schijnt al een tijd defect te zijn</t>
  </si>
  <si>
    <t>Coenplein</t>
  </si>
  <si>
    <t>Doorgetrokken streep en kantmarkering</t>
  </si>
  <si>
    <t>Zuidas</t>
  </si>
  <si>
    <t>A9</t>
  </si>
  <si>
    <t>Badhoevedorp</t>
  </si>
  <si>
    <t>Gaat over in extra rijbaan</t>
  </si>
  <si>
    <t>Hakkelaarsbrug</t>
  </si>
  <si>
    <t>Geen specifieke belijning</t>
  </si>
  <si>
    <t>A4</t>
  </si>
  <si>
    <t>Burgerveen</t>
  </si>
  <si>
    <t>Zoetemeer</t>
  </si>
  <si>
    <t>A12</t>
  </si>
  <si>
    <t>Beverwaard</t>
  </si>
  <si>
    <t>A16</t>
  </si>
  <si>
    <t>IJsselmonde</t>
  </si>
  <si>
    <t>Numansdorp</t>
  </si>
  <si>
    <t>A29</t>
  </si>
  <si>
    <t>Poller</t>
  </si>
  <si>
    <t>Afsluiting</t>
  </si>
  <si>
    <t>Usselo</t>
  </si>
  <si>
    <t>A35</t>
  </si>
  <si>
    <t>Wordt nog beperkt gebruikt</t>
  </si>
  <si>
    <t>Spoorwegovergang in afrit</t>
  </si>
  <si>
    <t>A325</t>
  </si>
  <si>
    <t>Ressen</t>
  </si>
  <si>
    <t>Gaat over in een afrit</t>
  </si>
  <si>
    <t>A270</t>
  </si>
  <si>
    <t>Nuenen</t>
  </si>
  <si>
    <t>Begint als busstrook</t>
  </si>
  <si>
    <t>Gebruik (max. bpu)</t>
  </si>
  <si>
    <t>1?</t>
  </si>
  <si>
    <t>Muiden</t>
  </si>
  <si>
    <t>halte op toerit</t>
  </si>
  <si>
    <t>halte op afrit</t>
  </si>
  <si>
    <t>halte op rustplaats</t>
  </si>
  <si>
    <t>Voorzieningen</t>
  </si>
  <si>
    <t>overig</t>
  </si>
  <si>
    <t>Groningen</t>
  </si>
  <si>
    <t>A28</t>
  </si>
  <si>
    <t>Naam</t>
  </si>
  <si>
    <t>Van Ketwich Verschuurbrug</t>
  </si>
  <si>
    <t>N.v.t.</t>
  </si>
  <si>
    <t>Rijrichting</t>
  </si>
  <si>
    <t>Rechts</t>
  </si>
  <si>
    <t>Haren</t>
  </si>
  <si>
    <t>P+R Haren A28</t>
  </si>
  <si>
    <t>Barrier</t>
  </si>
  <si>
    <t>Bovenaan een afrit, langs een busstrook</t>
  </si>
  <si>
    <t>Westlaren</t>
  </si>
  <si>
    <t>N34</t>
  </si>
  <si>
    <t>Westlaren N34</t>
  </si>
  <si>
    <t>Noord</t>
  </si>
  <si>
    <t>Zuid</t>
  </si>
  <si>
    <t>Eigen aansluiting op rotonde</t>
  </si>
  <si>
    <t>Annen</t>
  </si>
  <si>
    <t>Annen N34</t>
  </si>
  <si>
    <t>Abri</t>
  </si>
  <si>
    <t>Rolde</t>
  </si>
  <si>
    <t>Gasselte</t>
  </si>
  <si>
    <t>Borger</t>
  </si>
  <si>
    <t>Rolde N33</t>
  </si>
  <si>
    <t>West</t>
  </si>
  <si>
    <t>Oost</t>
  </si>
  <si>
    <t>Gasselte N34</t>
  </si>
  <si>
    <t>Borger P+R/N34</t>
  </si>
  <si>
    <t>Westpoort</t>
  </si>
  <si>
    <t>Oostwold</t>
  </si>
  <si>
    <t>Midwolde</t>
  </si>
  <si>
    <t>Midwolde / A7</t>
  </si>
  <si>
    <t>Boerakker</t>
  </si>
  <si>
    <t>Boerakker / A7</t>
  </si>
  <si>
    <t>Marum</t>
  </si>
  <si>
    <t>Marum / A7</t>
  </si>
  <si>
    <t>Nijega</t>
  </si>
  <si>
    <t>N31</t>
  </si>
  <si>
    <t>Wegnummer</t>
  </si>
  <si>
    <t>ja</t>
  </si>
  <si>
    <t>nee</t>
  </si>
  <si>
    <t>Garyp</t>
  </si>
  <si>
    <t>Garyp Rijksweg</t>
  </si>
  <si>
    <t>Sumar</t>
  </si>
  <si>
    <t>N356</t>
  </si>
  <si>
    <t>Susterwei</t>
  </si>
  <si>
    <t>Sumarreheide</t>
  </si>
  <si>
    <t>Achterwei</t>
  </si>
  <si>
    <t>Folsgare</t>
  </si>
  <si>
    <t>Folgare A7</t>
  </si>
  <si>
    <t>Kimswerd</t>
  </si>
  <si>
    <t>Zurich</t>
  </si>
  <si>
    <t>Wieringerwerf</t>
  </si>
  <si>
    <t>Buiten gebruik</t>
  </si>
  <si>
    <t>Motel</t>
  </si>
  <si>
    <t>Wezep</t>
  </si>
  <si>
    <t>A28/IJsselvliedt</t>
  </si>
  <si>
    <t>Amsterdam</t>
  </si>
  <si>
    <t>Amstelveenseweg</t>
  </si>
  <si>
    <t>Mandelabrug/A12/Station</t>
  </si>
  <si>
    <t>Soesterberg</t>
  </si>
  <si>
    <t>P-R Soesterberg</t>
  </si>
  <si>
    <t>Vianen</t>
  </si>
  <si>
    <t>A2</t>
  </si>
  <si>
    <t>Busstation Lekbrug West</t>
  </si>
  <si>
    <t>Busstation Lekbrug Oost</t>
  </si>
  <si>
    <t>Meerkerk</t>
  </si>
  <si>
    <t>A27</t>
  </si>
  <si>
    <t>P+R/A27</t>
  </si>
  <si>
    <t>Nieuwdijk</t>
  </si>
  <si>
    <t>Rijksweg A27</t>
  </si>
  <si>
    <t>Hank</t>
  </si>
  <si>
    <t>Etten Leur</t>
  </si>
  <si>
    <t>A58</t>
  </si>
  <si>
    <t>Liesbos</t>
  </si>
  <si>
    <t>Rijksweg A29</t>
  </si>
  <si>
    <t>Hattem</t>
  </si>
  <si>
    <t>A50</t>
  </si>
  <si>
    <t>Carpoolplaats A50</t>
  </si>
  <si>
    <t>IJsland</t>
  </si>
  <si>
    <t>Reykjavik</t>
  </si>
  <si>
    <t>Artun</t>
  </si>
  <si>
    <t>Frankrijk</t>
  </si>
  <si>
    <t>Briis-sous-Forges</t>
  </si>
  <si>
    <t>Gare autoroutière</t>
  </si>
  <si>
    <t>Italië</t>
  </si>
  <si>
    <t>Strætó</t>
  </si>
  <si>
    <t>Settimo</t>
  </si>
  <si>
    <t>Brandizzo</t>
  </si>
  <si>
    <t>halte langs hoofdrijbaan</t>
  </si>
  <si>
    <t>Chivasso</t>
  </si>
  <si>
    <t>Santhià</t>
  </si>
  <si>
    <t>Halte zit op een parallelrijbaan</t>
  </si>
  <si>
    <t>Finland</t>
  </si>
  <si>
    <t>Leppävaara</t>
  </si>
  <si>
    <t>Leppäsolmu</t>
  </si>
  <si>
    <t>halte op parallelrijbaan</t>
  </si>
  <si>
    <t>Turvesolmu</t>
  </si>
  <si>
    <t>Nihtisilta</t>
  </si>
  <si>
    <t>Espoo</t>
  </si>
  <si>
    <t>Lommila</t>
  </si>
  <si>
    <t>Huhmari</t>
  </si>
  <si>
    <t>Salo</t>
  </si>
  <si>
    <t>Piihovi ramppi</t>
  </si>
  <si>
    <t>Zweden</t>
  </si>
  <si>
    <t>Nacka</t>
  </si>
  <si>
    <t>Nacka trafikplats</t>
  </si>
  <si>
    <t>Helsinki</t>
  </si>
  <si>
    <t>Kivikonlaita</t>
  </si>
  <si>
    <t>Hoofddorp</t>
  </si>
  <si>
    <t>Brugrestaurant A4</t>
  </si>
  <si>
    <t>Aantal locaties</t>
  </si>
  <si>
    <t>Doorsteek</t>
  </si>
  <si>
    <t>Laren</t>
  </si>
  <si>
    <t>Gorinchem</t>
  </si>
  <si>
    <t>Kantmarkering</t>
  </si>
  <si>
    <t>Komt uit op een afrit</t>
  </si>
  <si>
    <t>Komt uit op een toerit</t>
  </si>
  <si>
    <t>DRIS</t>
  </si>
  <si>
    <t>Gieten</t>
  </si>
  <si>
    <t>Als bij een reguliere afrit</t>
  </si>
  <si>
    <t>Wordt niet gebruikt</t>
  </si>
  <si>
    <t>Puntstuk bij afrit</t>
  </si>
  <si>
    <t>Groenstrook</t>
  </si>
  <si>
    <t>Loopafstand naar tegenhalte (m)</t>
  </si>
  <si>
    <t>Ja, C01</t>
  </si>
  <si>
    <t>Looproute is naar dichtstbijzijnde in gebruik zijnde halte</t>
  </si>
  <si>
    <t>Omrijfactor</t>
  </si>
  <si>
    <t>Draaigraden</t>
  </si>
  <si>
    <t>Comfort</t>
  </si>
  <si>
    <t>Weginrichting</t>
  </si>
  <si>
    <t>OV Knooppunt N33/N34</t>
  </si>
  <si>
    <t>Busstation</t>
  </si>
  <si>
    <t>Lemmer</t>
  </si>
  <si>
    <t>A6</t>
  </si>
  <si>
    <t>Geluidsscherm</t>
  </si>
  <si>
    <t>Moorveld</t>
  </si>
  <si>
    <t>Ens</t>
  </si>
  <si>
    <t>N50</t>
  </si>
  <si>
    <t>Sloefweg</t>
  </si>
  <si>
    <t>Parkeerplaatsen of k+r</t>
  </si>
  <si>
    <t>Fietsen-stalling</t>
  </si>
  <si>
    <t>?</t>
  </si>
  <si>
    <t>Nihil</t>
  </si>
  <si>
    <t>Halte zit op een bypass</t>
  </si>
  <si>
    <t>Fysieke afscherming</t>
  </si>
  <si>
    <t>Hoogezand</t>
  </si>
  <si>
    <t>Rijksweg A7</t>
  </si>
  <si>
    <t>Provincie</t>
  </si>
  <si>
    <t>Gelderland</t>
  </si>
  <si>
    <t>Drenthe</t>
  </si>
  <si>
    <t>Noord-Holland</t>
  </si>
  <si>
    <t>Zuid-Holland</t>
  </si>
  <si>
    <t>Overijssel</t>
  </si>
  <si>
    <t>Noord-Branbant</t>
  </si>
  <si>
    <t>Limburg</t>
  </si>
  <si>
    <t>Besparing (in meters)</t>
  </si>
  <si>
    <t>Blokmarkering bij afrit</t>
  </si>
  <si>
    <t>Blokmarkering bij toerit</t>
  </si>
  <si>
    <t>Haltekom</t>
  </si>
  <si>
    <t>uitvoering</t>
  </si>
  <si>
    <t>Op de vluchtstrook</t>
  </si>
  <si>
    <t>Noord Sleen</t>
  </si>
  <si>
    <t>Donkerbroek</t>
  </si>
  <si>
    <t>Wijnjewoude</t>
  </si>
  <si>
    <t>N381</t>
  </si>
  <si>
    <t>Den Oever</t>
  </si>
  <si>
    <t>Weinterp</t>
  </si>
  <si>
    <t>Donkerbroek Provincialeweg</t>
  </si>
  <si>
    <t>Checkpunt</t>
  </si>
  <si>
    <t>Locatie</t>
  </si>
  <si>
    <t>Subtantiele reistijdwinst</t>
  </si>
  <si>
    <t>Gebruikt: minimaal 2 keer per uur</t>
  </si>
  <si>
    <t>Toerit: invoeglengte van 265 meter (bij v=90)</t>
  </si>
  <si>
    <t>Toerit: als regulier met blokmarkering</t>
  </si>
  <si>
    <t>Geen markering lijnbus</t>
  </si>
  <si>
    <t>Toerit: Buitenste kantstreep 20 cm breed</t>
  </si>
  <si>
    <t>Afsluiting door middel van slagboom</t>
  </si>
  <si>
    <t>Geen conflicterende bebording</t>
  </si>
  <si>
    <t>Score</t>
  </si>
  <si>
    <t>Toerit A1 Apeldoorn</t>
  </si>
  <si>
    <t>Toerit N33 Assen</t>
  </si>
  <si>
    <t>Toerit A7 Hoogkerk</t>
  </si>
  <si>
    <t>Toerit A1 Diemen</t>
  </si>
  <si>
    <t>Toerit A10 Coenplein</t>
  </si>
  <si>
    <t>Toerit A9 Schiphol Noord</t>
  </si>
  <si>
    <t>Toerit A1 Hakkelaarsbrug</t>
  </si>
  <si>
    <t>Toerit A4 Burgerveen</t>
  </si>
  <si>
    <t>Toerit A12 Zoetermeer</t>
  </si>
  <si>
    <t>Toerit A16 Beverwaard</t>
  </si>
  <si>
    <t>Toerit A16 IJselmonde</t>
  </si>
  <si>
    <t>Toerit A29 Numansdorp</t>
  </si>
  <si>
    <t>Toerit A35 Usselo</t>
  </si>
  <si>
    <t>Toerit A325 Ressen</t>
  </si>
  <si>
    <t>Toerit A270 Nuenen</t>
  </si>
  <si>
    <t>Toerit A2 Moorveld</t>
  </si>
  <si>
    <t>Toerit Doorsteek A10 Amsterdam</t>
  </si>
  <si>
    <t>Toerit Doorsteek A27 Laren</t>
  </si>
  <si>
    <t>Toerit Doorsteek A27 Gorinchem</t>
  </si>
  <si>
    <t>Afrit: uitvoeglengte uitvoeger 185 meter (bij v=90)</t>
  </si>
  <si>
    <t>Afrit: doorgetrokken kantstreep</t>
  </si>
  <si>
    <t>Afrit: buitenste kantstreep 5 cm breed</t>
  </si>
  <si>
    <t>Afrit: Markering lijnbus (om de 50 meter)</t>
  </si>
  <si>
    <t>Afrit: Bord F13</t>
  </si>
  <si>
    <t>Geen puntstuk op de afrit</t>
  </si>
  <si>
    <t>Afsluiting door middel van slagboom, bovenaan de afrit</t>
  </si>
  <si>
    <t>Herstelmogelijkheid bij fysieke afsluiting</t>
  </si>
  <si>
    <t>Afrit A1 Apeldoorn</t>
  </si>
  <si>
    <t>Afrit N33 Assen</t>
  </si>
  <si>
    <t>Afrit A7 Hoogkerk</t>
  </si>
  <si>
    <t>Afrit A1 Diemen</t>
  </si>
  <si>
    <t>Afrit A10 Coenplein</t>
  </si>
  <si>
    <t>Afrit A10 Zuidas</t>
  </si>
  <si>
    <t>Afrit A9 Schiphol Noord</t>
  </si>
  <si>
    <t>Afrit A1 Hakkelaarsbrug</t>
  </si>
  <si>
    <t>Afrit A1 Muiden</t>
  </si>
  <si>
    <t>Afrit A9 Badhoevedorp</t>
  </si>
  <si>
    <t>Afrit A16 Beverwaard</t>
  </si>
  <si>
    <t>Afrit A29 Numansdorp</t>
  </si>
  <si>
    <t>Afrit A35 Usselo</t>
  </si>
  <si>
    <t>Afrit A325 Ressen</t>
  </si>
  <si>
    <t>Afrit A270 Nuenen</t>
  </si>
  <si>
    <t>Afrit N34 Gieten</t>
  </si>
  <si>
    <t>Afrit A2 Moorveld</t>
  </si>
  <si>
    <t>Afrit Doorsteek A10 Amsterdam</t>
  </si>
  <si>
    <t>Afrit Doorsteek A27 Laren</t>
  </si>
  <si>
    <t>Afrit Doorsteek A27 Gorinchem</t>
  </si>
  <si>
    <t>Afrit A7 Midwolde</t>
  </si>
  <si>
    <t>Weginrichting en verkeersveiligheid</t>
  </si>
  <si>
    <t>Comfortzaken</t>
  </si>
  <si>
    <t>Op een oprit, zo dicht mogelijk op het kruispunt of langs de rijbaan op een aparte strook</t>
  </si>
  <si>
    <t>Fysiek afgeschermd van het overige verkeer</t>
  </si>
  <si>
    <t>Halte met belijning aangegeven</t>
  </si>
  <si>
    <t>Markering lijnbus op het wegdek</t>
  </si>
  <si>
    <t>Looproute naar onderliggende weg of fietsenstalling afgescheiden van de rijbaan, minimaal 1,5 meter breed</t>
  </si>
  <si>
    <t>Fietsenstallingen</t>
  </si>
  <si>
    <t>Halteperron op hoogte en met blindegeleidestrook</t>
  </si>
  <si>
    <t>Haarlemmermeer-aansluiting</t>
  </si>
  <si>
    <t>Draaigraden 180 of lager</t>
  </si>
  <si>
    <t>Parkeerplaatsen of Kiss en Ride</t>
  </si>
  <si>
    <t>DRIS-paneel</t>
  </si>
  <si>
    <t>Geen drukknop</t>
  </si>
  <si>
    <t>Informeel toezicht</t>
  </si>
  <si>
    <t>Logische en korte route naar de tegenhalte (max 400 meter)</t>
  </si>
  <si>
    <t>Van Ketwich Verschuurbrug west</t>
  </si>
  <si>
    <t>Van Ketwich Verschuurbrug oost</t>
  </si>
  <si>
    <t>P+R Haren A28 West</t>
  </si>
  <si>
    <t>Westlaren N34 Oost</t>
  </si>
  <si>
    <t>Westlaren N34 West</t>
  </si>
  <si>
    <t>Annen N34 West</t>
  </si>
  <si>
    <t>Annen N34 Oost</t>
  </si>
  <si>
    <t>Rolde N33 Noord</t>
  </si>
  <si>
    <t>Rolde N33 Zuid</t>
  </si>
  <si>
    <t>Gasselte N34 West</t>
  </si>
  <si>
    <t>Gasselte N34 Oost</t>
  </si>
  <si>
    <t>Borger P+R/N34 West</t>
  </si>
  <si>
    <t>Borger P+R/N34 Oost</t>
  </si>
  <si>
    <t>Westpoort Noord</t>
  </si>
  <si>
    <t>Westpoort Zuid</t>
  </si>
  <si>
    <t>Midwolde / A7 Noord</t>
  </si>
  <si>
    <t>Midwolde / A7 Zuid</t>
  </si>
  <si>
    <t>Boerakker / A7 Noord</t>
  </si>
  <si>
    <t>Boerakker / A7 Zuid</t>
  </si>
  <si>
    <t>Nijega, Rijksweg Noord</t>
  </si>
  <si>
    <t>Nijega, Rijksweg Zuid</t>
  </si>
  <si>
    <t>Garyp Rijksweg Noord</t>
  </si>
  <si>
    <t>Garyp Rijksweg Zuid</t>
  </si>
  <si>
    <t>Sumar, Susterwei West</t>
  </si>
  <si>
    <t>Sumar, Susterwei Oost</t>
  </si>
  <si>
    <t>Sumar, Sumarreheide West</t>
  </si>
  <si>
    <t>Sumar, Sumarreweide Oost</t>
  </si>
  <si>
    <t>Sumar, Achterwei West</t>
  </si>
  <si>
    <t>Sumar, Achterwei Oost</t>
  </si>
  <si>
    <t>Folsgare A7 Noord</t>
  </si>
  <si>
    <t>Folsgare A7 Zuid</t>
  </si>
  <si>
    <t>Kimswerd West</t>
  </si>
  <si>
    <t>Kimswerd Oost</t>
  </si>
  <si>
    <t>Zurich West</t>
  </si>
  <si>
    <t>Zurich Oost</t>
  </si>
  <si>
    <t>Wieringerwerf, Motel West</t>
  </si>
  <si>
    <t>Wieringerwerf, Motel Oost</t>
  </si>
  <si>
    <t>Wezep, A28/IJsselvliedt West</t>
  </si>
  <si>
    <t>Wezep, A28/IJsselvliedt Oost</t>
  </si>
  <si>
    <t>Mandelabrug/A12/Station Noord</t>
  </si>
  <si>
    <t>Mandelabrug/A12/Station Zuid</t>
  </si>
  <si>
    <t>P-R Soesterberg Noord</t>
  </si>
  <si>
    <t>P-R Soesterberg Zuid</t>
  </si>
  <si>
    <t>Meerkerk West</t>
  </si>
  <si>
    <t>Meerkerk Oost</t>
  </si>
  <si>
    <t>Nieuwdijk Oost</t>
  </si>
  <si>
    <t>Hank West</t>
  </si>
  <si>
    <t>Hank Oost</t>
  </si>
  <si>
    <t>Liesbos Noord</t>
  </si>
  <si>
    <t>Liesbos Zuid</t>
  </si>
  <si>
    <t>Numansdorp A29 West</t>
  </si>
  <si>
    <t>Numansdorp A29 Oost</t>
  </si>
  <si>
    <t>Hattem, Carpoolplaats A50 West</t>
  </si>
  <si>
    <t>Hattem, Carpoolplaats A50 Oost</t>
  </si>
  <si>
    <t>Brugrestaurant A4 West</t>
  </si>
  <si>
    <t>Brugrestaurant A4 Oost</t>
  </si>
  <si>
    <t>Lemmer, Busstation</t>
  </si>
  <si>
    <t>Ens, Sloefweg West</t>
  </si>
  <si>
    <t>Ens, Sloefweg Oost</t>
  </si>
  <si>
    <t>Hoogezand A7 Noord</t>
  </si>
  <si>
    <t>Hoogezand A7 Zuid</t>
  </si>
  <si>
    <t>Noord Sleen Noord</t>
  </si>
  <si>
    <t>Noord Sleen Zuid</t>
  </si>
  <si>
    <t>Wijnjewoude West</t>
  </si>
  <si>
    <t>Wijnjewoude Oost</t>
  </si>
  <si>
    <t>Donkerbroek West</t>
  </si>
  <si>
    <t>Donkerbroek Oost</t>
  </si>
  <si>
    <t>Den Oever, Busstation</t>
  </si>
  <si>
    <t>Transferium De Punt West</t>
  </si>
  <si>
    <t>Transferium De Punt Oost</t>
  </si>
  <si>
    <t>Tynaarlo A28 West</t>
  </si>
  <si>
    <t>Tynaarlo A28 Oost</t>
  </si>
  <si>
    <t>P+R Leek, Midwolde Noord</t>
  </si>
  <si>
    <t>P+R Leek, Midwolde Zuid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</si>
</sst>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1" fillId="0" borderId="0" xfId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0" xfId="0" applyNumberFormat="1"/>
    <xf numFmtId="0" fontId="0" fillId="0" borderId="0" xfId="2" applyNumberFormat="1" applyFont="1"/>
    <xf numFmtId="0" fontId="7" fillId="0" borderId="0" xfId="0" applyFont="1" applyAlignment="1">
      <alignment horizontal="right"/>
    </xf>
    <xf numFmtId="0" fontId="0" fillId="0" borderId="2" xfId="0" applyBorder="1" applyAlignment="1">
      <alignment horizontal="right" vertical="top"/>
    </xf>
    <xf numFmtId="0" fontId="0" fillId="0" borderId="3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" xfId="0" applyBorder="1"/>
    <xf numFmtId="9" fontId="0" fillId="0" borderId="0" xfId="3" applyFont="1"/>
    <xf numFmtId="9" fontId="0" fillId="0" borderId="0" xfId="0" applyNumberFormat="1"/>
    <xf numFmtId="0" fontId="0" fillId="0" borderId="4" xfId="0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9" fontId="0" fillId="0" borderId="2" xfId="3" applyFont="1" applyBorder="1"/>
    <xf numFmtId="0" fontId="0" fillId="0" borderId="0" xfId="0" applyBorder="1"/>
    <xf numFmtId="0" fontId="0" fillId="0" borderId="2" xfId="0" applyFill="1" applyBorder="1"/>
    <xf numFmtId="0" fontId="0" fillId="0" borderId="6" xfId="0" applyFill="1" applyBorder="1"/>
    <xf numFmtId="0" fontId="0" fillId="0" borderId="1" xfId="0" applyFill="1" applyBorder="1"/>
    <xf numFmtId="9" fontId="0" fillId="0" borderId="3" xfId="3" applyFont="1" applyBorder="1"/>
    <xf numFmtId="0" fontId="0" fillId="0" borderId="6" xfId="0" applyBorder="1"/>
    <xf numFmtId="9" fontId="0" fillId="0" borderId="1" xfId="3" applyFont="1" applyBorder="1"/>
    <xf numFmtId="0" fontId="0" fillId="0" borderId="2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textRotation="75"/>
    </xf>
    <xf numFmtId="0" fontId="0" fillId="0" borderId="1" xfId="0" applyBorder="1" applyAlignment="1">
      <alignment horizontal="center" textRotation="75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textRotation="75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</cellXfs>
  <cellStyles count="4">
    <cellStyle name="Hyperlink" xfId="1" builtinId="8"/>
    <cellStyle name="Komma" xfId="2" builtinId="3"/>
    <cellStyle name="Procent" xfId="3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v>Type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CE-4971-8CC7-A65F3C08DF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CE-4971-8CC7-A65F3C08DF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CE-4971-8CC7-A65F3C08DF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CE-4971-8CC7-A65F3C08DF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7CE-4971-8CC7-A65F3C08DF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7CE-4971-8CC7-A65F3C08DF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7CE-4971-8CC7-A65F3C08DFC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7CE-4971-8CC7-A65F3C08DFC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7CE-4971-8CC7-A65F3C08DFC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7CE-4971-8CC7-A65F3C08DFC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7CE-4971-8CC7-A65F3C08DFC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7CE-4971-8CC7-A65F3C08DFC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7CE-4971-8CC7-A65F3C08DFC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7CE-4971-8CC7-A65F3C08DFC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7CE-4971-8CC7-A65F3C08DFC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7CE-4971-8CC7-A65F3C08DFC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E7CE-4971-8CC7-A65F3C08DFC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E7CE-4971-8CC7-A65F3C08DFC3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E7CE-4971-8CC7-A65F3C08DFC3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E7CE-4971-8CC7-A65F3C08DFC3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462-4E18-872B-4FB255F3E46C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462-4E18-872B-4FB255F3E46C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4462-4E18-872B-4FB255F3E46C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4462-4E18-872B-4FB255F3E46C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4462-4E18-872B-4FB255F3E46C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4462-4E18-872B-4FB255F3E46C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4462-4E18-872B-4FB255F3E46C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4462-4E18-872B-4FB255F3E46C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1CAD-4317-903B-4EF4931307C2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1CAD-4317-903B-4EF4931307C2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1CAD-4317-903B-4EF4931307C2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1CAD-4317-903B-4EF4931307C2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1CAD-4317-903B-4EF4931307C2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1CAD-4317-903B-4EF4931307C2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1CAD-4317-903B-4EF4931307C2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1CAD-4317-903B-4EF4931307C2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1CAD-4317-903B-4EF4931307C2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1CAD-4317-903B-4EF4931307C2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1CAD-4317-903B-4EF4931307C2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1CAD-4317-903B-4EF4931307C2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1CAD-4317-903B-4EF4931307C2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1CAD-4317-903B-4EF4931307C2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1CAD-4317-903B-4EF4931307C2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1CAD-4317-903B-4EF4931307C2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1CAD-4317-903B-4EF4931307C2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1CAD-4317-903B-4EF4931307C2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1CAD-4317-903B-4EF4931307C2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1CAD-4317-903B-4EF4931307C2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1CAD-4317-903B-4EF4931307C2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1CAD-4317-903B-4EF4931307C2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1CAD-4317-903B-4EF4931307C2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1CAD-4317-903B-4EF4931307C2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1CAD-4317-903B-4EF4931307C2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1CAD-4317-903B-4EF4931307C2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1CAD-4317-903B-4EF4931307C2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1CAD-4317-903B-4EF4931307C2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1CAD-4317-903B-4EF4931307C2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1CAD-4317-903B-4EF4931307C2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1CAD-4317-903B-4EF4931307C2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1CAD-4317-903B-4EF4931307C2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1CAD-4317-903B-4EF4931307C2}"/>
              </c:ext>
            </c:extLst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1CAD-4317-903B-4EF4931307C2}"/>
              </c:ext>
            </c:extLst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1CAD-4317-903B-4EF4931307C2}"/>
              </c:ext>
            </c:extLst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1CAD-4317-903B-4EF4931307C2}"/>
              </c:ext>
            </c:extLst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1CAD-4317-903B-4EF4931307C2}"/>
              </c:ext>
            </c:extLst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1CAD-4317-903B-4EF4931307C2}"/>
              </c:ext>
            </c:extLst>
          </c:dPt>
          <c:val>
            <c:numRef>
              <c:f>Haltes!$G$3:$G$68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3-4F0A-9367-3BA7526BC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152400</xdr:colOff>
      <xdr:row>11</xdr:row>
      <xdr:rowOff>91440</xdr:rowOff>
    </xdr:from>
    <xdr:to>
      <xdr:col>33</xdr:col>
      <xdr:colOff>457200</xdr:colOff>
      <xdr:row>26</xdr:row>
      <xdr:rowOff>91440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2015E325-CBA4-414F-B5A6-E9A851B2DA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keersbordenoverzicht.nl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BE450-62B6-436B-8E37-E50D776C3A99}">
  <dimension ref="A1:Q38"/>
  <sheetViews>
    <sheetView topLeftCell="G1" workbookViewId="0">
      <pane ySplit="2" topLeftCell="A3" activePane="bottomLeft" state="frozen"/>
      <selection pane="bottomLeft" activeCell="P5" sqref="P5"/>
    </sheetView>
  </sheetViews>
  <sheetFormatPr defaultRowHeight="14.4" x14ac:dyDescent="0.3"/>
  <cols>
    <col min="1" max="1" width="10.33203125" bestFit="1" customWidth="1"/>
    <col min="2" max="2" width="9.44140625" bestFit="1" customWidth="1"/>
    <col min="3" max="3" width="14.44140625" bestFit="1" customWidth="1"/>
    <col min="4" max="4" width="13.5546875" bestFit="1" customWidth="1"/>
    <col min="5" max="5" width="10.21875" bestFit="1" customWidth="1"/>
    <col min="6" max="6" width="9.44140625" bestFit="1" customWidth="1"/>
    <col min="7" max="7" width="10.21875" bestFit="1" customWidth="1"/>
    <col min="8" max="8" width="14.88671875" bestFit="1" customWidth="1"/>
    <col min="9" max="9" width="43.33203125" bestFit="1" customWidth="1"/>
    <col min="10" max="10" width="17.5546875" bestFit="1" customWidth="1"/>
    <col min="11" max="11" width="11.44140625" bestFit="1" customWidth="1"/>
    <col min="12" max="12" width="11.77734375" bestFit="1" customWidth="1"/>
    <col min="13" max="13" width="11.21875" bestFit="1" customWidth="1"/>
    <col min="14" max="14" width="16.33203125" style="3" bestFit="1" customWidth="1"/>
    <col min="15" max="15" width="18.21875" style="3" bestFit="1" customWidth="1"/>
    <col min="16" max="16" width="34.5546875" bestFit="1" customWidth="1"/>
  </cols>
  <sheetData>
    <row r="1" spans="1:17" x14ac:dyDescent="0.3">
      <c r="A1" t="s">
        <v>0</v>
      </c>
      <c r="G1" t="s">
        <v>6</v>
      </c>
    </row>
    <row r="2" spans="1:17" x14ac:dyDescent="0.3">
      <c r="A2" s="1" t="s">
        <v>1</v>
      </c>
      <c r="B2" s="1" t="s">
        <v>5</v>
      </c>
      <c r="C2" s="1" t="s">
        <v>223</v>
      </c>
      <c r="D2" s="1" t="s">
        <v>2</v>
      </c>
      <c r="E2" s="1" t="s">
        <v>3</v>
      </c>
      <c r="F2" s="1" t="s">
        <v>4</v>
      </c>
      <c r="G2" s="1" t="s">
        <v>7</v>
      </c>
      <c r="H2" s="1" t="s">
        <v>8</v>
      </c>
      <c r="I2" s="1" t="s">
        <v>9</v>
      </c>
      <c r="J2" s="1" t="s">
        <v>17</v>
      </c>
      <c r="K2" s="1" t="s">
        <v>19</v>
      </c>
      <c r="L2" s="1" t="s">
        <v>29</v>
      </c>
      <c r="M2" s="1" t="s">
        <v>56</v>
      </c>
      <c r="N2" s="4" t="s">
        <v>67</v>
      </c>
      <c r="O2" s="4" t="s">
        <v>231</v>
      </c>
      <c r="P2" s="1" t="s">
        <v>34</v>
      </c>
    </row>
    <row r="3" spans="1:17" x14ac:dyDescent="0.3">
      <c r="A3">
        <v>1</v>
      </c>
      <c r="B3" t="s">
        <v>10</v>
      </c>
      <c r="C3" t="s">
        <v>224</v>
      </c>
      <c r="D3" t="s">
        <v>11</v>
      </c>
      <c r="E3" t="s">
        <v>12</v>
      </c>
      <c r="F3" t="s">
        <v>14</v>
      </c>
      <c r="G3" t="s">
        <v>15</v>
      </c>
      <c r="H3" t="s">
        <v>15</v>
      </c>
      <c r="I3" t="s">
        <v>16</v>
      </c>
      <c r="J3" t="s">
        <v>18</v>
      </c>
      <c r="K3" t="s">
        <v>28</v>
      </c>
      <c r="L3" t="s">
        <v>18</v>
      </c>
      <c r="M3" t="s">
        <v>33</v>
      </c>
      <c r="N3" s="3">
        <v>6</v>
      </c>
      <c r="O3" s="3">
        <f>4815-680</f>
        <v>4135</v>
      </c>
      <c r="Q3" s="2"/>
    </row>
    <row r="4" spans="1:17" x14ac:dyDescent="0.3">
      <c r="A4">
        <v>1</v>
      </c>
      <c r="B4" t="s">
        <v>10</v>
      </c>
      <c r="C4" t="s">
        <v>224</v>
      </c>
      <c r="D4" t="s">
        <v>11</v>
      </c>
      <c r="E4" t="s">
        <v>12</v>
      </c>
      <c r="F4" t="s">
        <v>13</v>
      </c>
      <c r="G4" t="s">
        <v>15</v>
      </c>
      <c r="H4" t="s">
        <v>15</v>
      </c>
      <c r="I4" t="s">
        <v>16</v>
      </c>
      <c r="J4" t="s">
        <v>15</v>
      </c>
      <c r="K4" t="s">
        <v>15</v>
      </c>
      <c r="L4" t="s">
        <v>18</v>
      </c>
      <c r="M4" t="s">
        <v>33</v>
      </c>
      <c r="N4" s="3">
        <v>6</v>
      </c>
      <c r="O4" s="3">
        <f>5542-1004</f>
        <v>4538</v>
      </c>
    </row>
    <row r="5" spans="1:17" x14ac:dyDescent="0.3">
      <c r="A5">
        <v>2</v>
      </c>
      <c r="B5" t="s">
        <v>10</v>
      </c>
      <c r="C5" t="s">
        <v>225</v>
      </c>
      <c r="D5" t="s">
        <v>20</v>
      </c>
      <c r="E5" t="s">
        <v>21</v>
      </c>
      <c r="F5" t="s">
        <v>13</v>
      </c>
      <c r="G5" t="s">
        <v>15</v>
      </c>
      <c r="H5" t="s">
        <v>18</v>
      </c>
      <c r="I5" t="s">
        <v>26</v>
      </c>
      <c r="J5" t="s">
        <v>15</v>
      </c>
      <c r="K5" t="s">
        <v>15</v>
      </c>
      <c r="L5" t="s">
        <v>15</v>
      </c>
      <c r="M5" t="s">
        <v>35</v>
      </c>
      <c r="N5" s="5">
        <v>4</v>
      </c>
      <c r="O5" s="5">
        <f>3085-1560</f>
        <v>1525</v>
      </c>
    </row>
    <row r="6" spans="1:17" x14ac:dyDescent="0.3">
      <c r="A6">
        <v>2</v>
      </c>
      <c r="B6" t="s">
        <v>10</v>
      </c>
      <c r="C6" t="s">
        <v>225</v>
      </c>
      <c r="D6" t="s">
        <v>20</v>
      </c>
      <c r="E6" t="s">
        <v>21</v>
      </c>
      <c r="F6" t="s">
        <v>14</v>
      </c>
      <c r="G6" t="s">
        <v>18</v>
      </c>
      <c r="H6" t="s">
        <v>15</v>
      </c>
      <c r="I6" t="s">
        <v>30</v>
      </c>
      <c r="J6" t="s">
        <v>18</v>
      </c>
      <c r="K6" t="s">
        <v>22</v>
      </c>
      <c r="L6" t="s">
        <v>18</v>
      </c>
      <c r="M6" t="s">
        <v>33</v>
      </c>
      <c r="N6" s="5">
        <v>4</v>
      </c>
      <c r="O6" s="5">
        <f>2710-1865</f>
        <v>845</v>
      </c>
      <c r="P6" t="s">
        <v>36</v>
      </c>
    </row>
    <row r="7" spans="1:17" x14ac:dyDescent="0.3">
      <c r="A7">
        <v>3</v>
      </c>
      <c r="B7" t="s">
        <v>10</v>
      </c>
      <c r="C7" t="s">
        <v>75</v>
      </c>
      <c r="D7" t="s">
        <v>24</v>
      </c>
      <c r="E7" t="s">
        <v>25</v>
      </c>
      <c r="F7" t="s">
        <v>13</v>
      </c>
      <c r="G7" t="s">
        <v>15</v>
      </c>
      <c r="H7" t="s">
        <v>18</v>
      </c>
      <c r="I7" t="s">
        <v>26</v>
      </c>
      <c r="J7" t="s">
        <v>18</v>
      </c>
      <c r="K7" t="s">
        <v>15</v>
      </c>
      <c r="L7" t="s">
        <v>15</v>
      </c>
      <c r="M7" t="s">
        <v>33</v>
      </c>
      <c r="N7" s="3">
        <v>7</v>
      </c>
      <c r="O7" s="3">
        <f>1792-1102</f>
        <v>690</v>
      </c>
    </row>
    <row r="8" spans="1:17" x14ac:dyDescent="0.3">
      <c r="A8">
        <v>3</v>
      </c>
      <c r="B8" t="s">
        <v>10</v>
      </c>
      <c r="C8" t="s">
        <v>75</v>
      </c>
      <c r="D8" t="s">
        <v>24</v>
      </c>
      <c r="E8" t="s">
        <v>25</v>
      </c>
      <c r="F8" t="s">
        <v>14</v>
      </c>
      <c r="G8" t="s">
        <v>15</v>
      </c>
      <c r="H8" t="s">
        <v>15</v>
      </c>
      <c r="I8" t="s">
        <v>27</v>
      </c>
      <c r="J8" t="s">
        <v>18</v>
      </c>
      <c r="K8" t="s">
        <v>28</v>
      </c>
      <c r="L8" t="s">
        <v>18</v>
      </c>
      <c r="M8" t="s">
        <v>15</v>
      </c>
      <c r="N8" s="3">
        <v>6</v>
      </c>
      <c r="O8" s="3">
        <f>1900-1115</f>
        <v>785</v>
      </c>
    </row>
    <row r="9" spans="1:17" x14ac:dyDescent="0.3">
      <c r="A9">
        <v>4</v>
      </c>
      <c r="B9" t="s">
        <v>10</v>
      </c>
      <c r="C9" t="s">
        <v>226</v>
      </c>
      <c r="D9" t="s">
        <v>31</v>
      </c>
      <c r="E9" t="s">
        <v>12</v>
      </c>
      <c r="F9" t="s">
        <v>13</v>
      </c>
      <c r="G9" t="s">
        <v>18</v>
      </c>
      <c r="H9" t="s">
        <v>15</v>
      </c>
      <c r="I9" t="s">
        <v>45</v>
      </c>
      <c r="J9" t="s">
        <v>15</v>
      </c>
      <c r="K9" t="s">
        <v>15</v>
      </c>
      <c r="L9" t="s">
        <v>18</v>
      </c>
      <c r="M9" t="s">
        <v>15</v>
      </c>
      <c r="N9" s="3" t="s">
        <v>68</v>
      </c>
      <c r="O9" s="3">
        <f>1040-970</f>
        <v>70</v>
      </c>
    </row>
    <row r="10" spans="1:17" x14ac:dyDescent="0.3">
      <c r="A10">
        <v>4</v>
      </c>
      <c r="B10" t="s">
        <v>10</v>
      </c>
      <c r="C10" t="s">
        <v>226</v>
      </c>
      <c r="D10" t="s">
        <v>31</v>
      </c>
      <c r="E10" t="s">
        <v>32</v>
      </c>
      <c r="F10" t="s">
        <v>14</v>
      </c>
      <c r="G10" t="s">
        <v>15</v>
      </c>
      <c r="H10" t="s">
        <v>15</v>
      </c>
      <c r="I10" t="s">
        <v>45</v>
      </c>
      <c r="J10" t="s">
        <v>15</v>
      </c>
      <c r="K10" t="s">
        <v>22</v>
      </c>
      <c r="L10" t="s">
        <v>18</v>
      </c>
      <c r="M10" t="s">
        <v>33</v>
      </c>
      <c r="N10" s="3" t="s">
        <v>68</v>
      </c>
      <c r="O10" s="3">
        <f>1040-970</f>
        <v>70</v>
      </c>
      <c r="P10" t="s">
        <v>37</v>
      </c>
    </row>
    <row r="11" spans="1:17" x14ac:dyDescent="0.3">
      <c r="A11">
        <v>5</v>
      </c>
      <c r="B11" t="s">
        <v>10</v>
      </c>
      <c r="C11" t="s">
        <v>226</v>
      </c>
      <c r="D11" t="s">
        <v>38</v>
      </c>
      <c r="E11" t="s">
        <v>32</v>
      </c>
      <c r="F11" t="s">
        <v>13</v>
      </c>
      <c r="G11" t="s">
        <v>15</v>
      </c>
      <c r="H11" t="s">
        <v>18</v>
      </c>
      <c r="I11" t="s">
        <v>26</v>
      </c>
      <c r="J11" t="s">
        <v>15</v>
      </c>
      <c r="K11" t="s">
        <v>15</v>
      </c>
      <c r="L11" t="s">
        <v>18</v>
      </c>
      <c r="M11" t="s">
        <v>33</v>
      </c>
      <c r="N11" s="3">
        <v>17</v>
      </c>
      <c r="O11" s="3">
        <f>2155-1854</f>
        <v>301</v>
      </c>
    </row>
    <row r="12" spans="1:17" x14ac:dyDescent="0.3">
      <c r="A12">
        <v>5</v>
      </c>
      <c r="B12" t="s">
        <v>10</v>
      </c>
      <c r="C12" t="s">
        <v>226</v>
      </c>
      <c r="D12" t="s">
        <v>38</v>
      </c>
      <c r="E12" t="s">
        <v>32</v>
      </c>
      <c r="F12" t="s">
        <v>14</v>
      </c>
      <c r="G12" t="s">
        <v>15</v>
      </c>
      <c r="H12" t="s">
        <v>15</v>
      </c>
      <c r="I12" t="s">
        <v>39</v>
      </c>
      <c r="J12" t="s">
        <v>15</v>
      </c>
      <c r="K12" t="s">
        <v>22</v>
      </c>
      <c r="L12" t="s">
        <v>18</v>
      </c>
      <c r="M12" t="s">
        <v>33</v>
      </c>
      <c r="N12" s="3">
        <v>17</v>
      </c>
      <c r="O12" s="3">
        <f>1788-481</f>
        <v>1307</v>
      </c>
    </row>
    <row r="13" spans="1:17" x14ac:dyDescent="0.3">
      <c r="A13">
        <v>6</v>
      </c>
      <c r="B13" t="s">
        <v>10</v>
      </c>
      <c r="C13" t="s">
        <v>226</v>
      </c>
      <c r="D13" t="s">
        <v>40</v>
      </c>
      <c r="E13" t="s">
        <v>32</v>
      </c>
      <c r="F13" t="s">
        <v>14</v>
      </c>
      <c r="G13" t="s">
        <v>15</v>
      </c>
      <c r="H13" t="s">
        <v>15</v>
      </c>
      <c r="I13" t="s">
        <v>45</v>
      </c>
      <c r="J13" t="s">
        <v>18</v>
      </c>
      <c r="K13" t="s">
        <v>22</v>
      </c>
      <c r="L13" t="s">
        <v>18</v>
      </c>
      <c r="M13" t="s">
        <v>33</v>
      </c>
      <c r="N13" s="3">
        <v>24</v>
      </c>
      <c r="O13" s="3">
        <f>1165-692</f>
        <v>473</v>
      </c>
      <c r="P13" t="s">
        <v>60</v>
      </c>
    </row>
    <row r="14" spans="1:17" x14ac:dyDescent="0.3">
      <c r="A14">
        <v>7</v>
      </c>
      <c r="B14" t="s">
        <v>10</v>
      </c>
      <c r="C14" t="s">
        <v>226</v>
      </c>
      <c r="D14" t="s">
        <v>42</v>
      </c>
      <c r="E14" t="s">
        <v>41</v>
      </c>
      <c r="F14" t="s">
        <v>13</v>
      </c>
      <c r="G14" t="s">
        <v>18</v>
      </c>
      <c r="H14" t="s">
        <v>15</v>
      </c>
      <c r="I14" t="s">
        <v>43</v>
      </c>
      <c r="J14" t="s">
        <v>15</v>
      </c>
      <c r="K14" t="s">
        <v>28</v>
      </c>
      <c r="L14" t="s">
        <v>18</v>
      </c>
      <c r="M14" t="s">
        <v>15</v>
      </c>
      <c r="N14" s="3">
        <v>18</v>
      </c>
    </row>
    <row r="15" spans="1:17" x14ac:dyDescent="0.3">
      <c r="A15">
        <v>7</v>
      </c>
      <c r="B15" t="s">
        <v>10</v>
      </c>
      <c r="C15" t="s">
        <v>226</v>
      </c>
      <c r="D15" t="s">
        <v>42</v>
      </c>
      <c r="E15" t="s">
        <v>41</v>
      </c>
      <c r="F15" t="s">
        <v>14</v>
      </c>
      <c r="G15" t="s">
        <v>15</v>
      </c>
      <c r="H15" t="s">
        <v>15</v>
      </c>
      <c r="I15" t="s">
        <v>39</v>
      </c>
      <c r="J15" t="s">
        <v>15</v>
      </c>
      <c r="K15" t="s">
        <v>22</v>
      </c>
      <c r="L15" t="s">
        <v>18</v>
      </c>
      <c r="M15" t="s">
        <v>33</v>
      </c>
      <c r="N15" s="3">
        <v>18</v>
      </c>
    </row>
    <row r="16" spans="1:17" x14ac:dyDescent="0.3">
      <c r="A16">
        <v>8</v>
      </c>
      <c r="B16" t="s">
        <v>10</v>
      </c>
      <c r="C16" t="s">
        <v>226</v>
      </c>
      <c r="D16" t="s">
        <v>44</v>
      </c>
      <c r="E16" t="s">
        <v>12</v>
      </c>
      <c r="F16" t="s">
        <v>13</v>
      </c>
      <c r="G16" t="s">
        <v>15</v>
      </c>
      <c r="H16" t="s">
        <v>15</v>
      </c>
      <c r="I16" t="s">
        <v>45</v>
      </c>
      <c r="J16" t="s">
        <v>18</v>
      </c>
      <c r="K16" t="s">
        <v>15</v>
      </c>
      <c r="L16" t="s">
        <v>18</v>
      </c>
      <c r="M16" t="s">
        <v>15</v>
      </c>
      <c r="N16" s="3">
        <v>16</v>
      </c>
    </row>
    <row r="17" spans="1:16" x14ac:dyDescent="0.3">
      <c r="A17">
        <v>8</v>
      </c>
      <c r="B17" t="s">
        <v>10</v>
      </c>
      <c r="C17" t="s">
        <v>226</v>
      </c>
      <c r="D17" t="s">
        <v>44</v>
      </c>
      <c r="E17" t="s">
        <v>12</v>
      </c>
      <c r="F17" t="s">
        <v>14</v>
      </c>
      <c r="G17" t="s">
        <v>15</v>
      </c>
      <c r="H17" t="s">
        <v>15</v>
      </c>
      <c r="I17" t="s">
        <v>39</v>
      </c>
      <c r="J17" t="s">
        <v>18</v>
      </c>
      <c r="K17" t="s">
        <v>22</v>
      </c>
      <c r="L17" t="s">
        <v>18</v>
      </c>
      <c r="M17" t="s">
        <v>33</v>
      </c>
      <c r="N17" s="3">
        <v>16</v>
      </c>
    </row>
    <row r="18" spans="1:16" x14ac:dyDescent="0.3">
      <c r="A18">
        <v>9</v>
      </c>
      <c r="B18" t="s">
        <v>10</v>
      </c>
      <c r="C18" t="s">
        <v>226</v>
      </c>
      <c r="D18" t="s">
        <v>69</v>
      </c>
      <c r="E18" t="s">
        <v>12</v>
      </c>
      <c r="F18" t="s">
        <v>14</v>
      </c>
      <c r="G18" t="s">
        <v>15</v>
      </c>
      <c r="H18" t="s">
        <v>15</v>
      </c>
      <c r="I18" t="s">
        <v>45</v>
      </c>
      <c r="J18" t="s">
        <v>18</v>
      </c>
      <c r="K18" t="s">
        <v>22</v>
      </c>
      <c r="L18" t="s">
        <v>18</v>
      </c>
      <c r="M18" t="s">
        <v>15</v>
      </c>
      <c r="N18" s="3">
        <v>25</v>
      </c>
    </row>
    <row r="19" spans="1:16" x14ac:dyDescent="0.3">
      <c r="A19">
        <v>10</v>
      </c>
      <c r="B19" t="s">
        <v>10</v>
      </c>
      <c r="C19" t="s">
        <v>226</v>
      </c>
      <c r="D19" t="s">
        <v>47</v>
      </c>
      <c r="E19" t="s">
        <v>46</v>
      </c>
      <c r="F19" t="s">
        <v>13</v>
      </c>
      <c r="G19" t="s">
        <v>15</v>
      </c>
      <c r="H19" t="s">
        <v>15</v>
      </c>
      <c r="I19" t="s">
        <v>16</v>
      </c>
      <c r="J19" t="s">
        <v>15</v>
      </c>
      <c r="K19" t="s">
        <v>15</v>
      </c>
      <c r="L19" t="s">
        <v>18</v>
      </c>
      <c r="M19" t="s">
        <v>15</v>
      </c>
      <c r="N19" s="5">
        <v>20</v>
      </c>
      <c r="O19" s="5"/>
    </row>
    <row r="20" spans="1:16" x14ac:dyDescent="0.3">
      <c r="A20">
        <v>11</v>
      </c>
      <c r="B20" t="s">
        <v>10</v>
      </c>
      <c r="C20" t="s">
        <v>226</v>
      </c>
      <c r="D20" t="s">
        <v>42</v>
      </c>
      <c r="E20" t="s">
        <v>41</v>
      </c>
      <c r="F20" t="s">
        <v>14</v>
      </c>
      <c r="G20" t="s">
        <v>18</v>
      </c>
      <c r="H20" t="s">
        <v>15</v>
      </c>
      <c r="I20" t="s">
        <v>39</v>
      </c>
      <c r="J20" t="s">
        <v>15</v>
      </c>
      <c r="K20" t="s">
        <v>22</v>
      </c>
      <c r="L20" t="s">
        <v>18</v>
      </c>
      <c r="M20" t="s">
        <v>33</v>
      </c>
      <c r="N20" s="3">
        <v>8</v>
      </c>
      <c r="O20" s="3">
        <f>2091-1073</f>
        <v>1018</v>
      </c>
    </row>
    <row r="21" spans="1:16" x14ac:dyDescent="0.3">
      <c r="A21">
        <v>12</v>
      </c>
      <c r="B21" t="s">
        <v>10</v>
      </c>
      <c r="C21" t="s">
        <v>227</v>
      </c>
      <c r="D21" t="s">
        <v>48</v>
      </c>
      <c r="E21" t="s">
        <v>49</v>
      </c>
      <c r="F21" t="s">
        <v>13</v>
      </c>
      <c r="G21" t="s">
        <v>15</v>
      </c>
      <c r="H21" t="s">
        <v>15</v>
      </c>
      <c r="I21" t="s">
        <v>45</v>
      </c>
      <c r="J21" t="s">
        <v>15</v>
      </c>
      <c r="K21" t="s">
        <v>15</v>
      </c>
      <c r="L21" t="s">
        <v>18</v>
      </c>
      <c r="M21" t="s">
        <v>15</v>
      </c>
      <c r="N21" s="3">
        <v>6</v>
      </c>
    </row>
    <row r="22" spans="1:16" x14ac:dyDescent="0.3">
      <c r="A22">
        <v>13</v>
      </c>
      <c r="B22" t="s">
        <v>10</v>
      </c>
      <c r="C22" t="s">
        <v>227</v>
      </c>
      <c r="D22" t="s">
        <v>50</v>
      </c>
      <c r="E22" t="s">
        <v>51</v>
      </c>
      <c r="F22" t="s">
        <v>14</v>
      </c>
      <c r="G22" t="s">
        <v>18</v>
      </c>
      <c r="H22" t="s">
        <v>15</v>
      </c>
      <c r="I22" t="s">
        <v>39</v>
      </c>
      <c r="J22" t="s">
        <v>18</v>
      </c>
      <c r="K22" t="s">
        <v>22</v>
      </c>
      <c r="L22" t="s">
        <v>18</v>
      </c>
      <c r="M22" t="s">
        <v>15</v>
      </c>
      <c r="N22" s="3">
        <v>10</v>
      </c>
    </row>
    <row r="23" spans="1:16" x14ac:dyDescent="0.3">
      <c r="A23">
        <v>14</v>
      </c>
      <c r="B23" t="s">
        <v>10</v>
      </c>
      <c r="C23" t="s">
        <v>227</v>
      </c>
      <c r="D23" t="s">
        <v>50</v>
      </c>
      <c r="E23" t="s">
        <v>51</v>
      </c>
      <c r="F23" t="s">
        <v>13</v>
      </c>
      <c r="G23" t="s">
        <v>15</v>
      </c>
      <c r="H23" t="s">
        <v>15</v>
      </c>
      <c r="I23" t="s">
        <v>39</v>
      </c>
      <c r="J23" t="s">
        <v>18</v>
      </c>
      <c r="K23" t="s">
        <v>22</v>
      </c>
      <c r="L23" t="s">
        <v>18</v>
      </c>
      <c r="M23" t="s">
        <v>15</v>
      </c>
      <c r="N23" s="3">
        <v>10</v>
      </c>
      <c r="P23" t="s">
        <v>191</v>
      </c>
    </row>
    <row r="24" spans="1:16" x14ac:dyDescent="0.3">
      <c r="A24">
        <v>15</v>
      </c>
      <c r="B24" t="s">
        <v>10</v>
      </c>
      <c r="C24" t="s">
        <v>227</v>
      </c>
      <c r="D24" t="s">
        <v>52</v>
      </c>
      <c r="E24" t="s">
        <v>51</v>
      </c>
      <c r="F24" t="s">
        <v>13</v>
      </c>
      <c r="G24" t="s">
        <v>15</v>
      </c>
      <c r="H24" t="s">
        <v>15</v>
      </c>
      <c r="I24" t="s">
        <v>45</v>
      </c>
      <c r="J24" t="s">
        <v>18</v>
      </c>
      <c r="K24" t="s">
        <v>22</v>
      </c>
      <c r="L24" t="s">
        <v>18</v>
      </c>
      <c r="M24" t="s">
        <v>15</v>
      </c>
      <c r="N24" s="3">
        <v>20</v>
      </c>
      <c r="P24" t="s">
        <v>192</v>
      </c>
    </row>
    <row r="25" spans="1:16" x14ac:dyDescent="0.3">
      <c r="A25">
        <v>16</v>
      </c>
      <c r="B25" t="s">
        <v>10</v>
      </c>
      <c r="C25" t="s">
        <v>227</v>
      </c>
      <c r="D25" t="s">
        <v>53</v>
      </c>
      <c r="E25" t="s">
        <v>54</v>
      </c>
      <c r="F25" t="s">
        <v>13</v>
      </c>
      <c r="G25" t="s">
        <v>18</v>
      </c>
      <c r="H25" t="s">
        <v>15</v>
      </c>
      <c r="I25" t="s">
        <v>39</v>
      </c>
      <c r="J25" t="s">
        <v>18</v>
      </c>
      <c r="K25" t="s">
        <v>22</v>
      </c>
      <c r="L25" t="s">
        <v>15</v>
      </c>
      <c r="M25" t="s">
        <v>55</v>
      </c>
      <c r="N25" s="3">
        <v>3</v>
      </c>
    </row>
    <row r="26" spans="1:16" x14ac:dyDescent="0.3">
      <c r="A26">
        <v>16</v>
      </c>
      <c r="B26" t="s">
        <v>10</v>
      </c>
      <c r="C26" t="s">
        <v>227</v>
      </c>
      <c r="D26" t="s">
        <v>53</v>
      </c>
      <c r="E26" t="s">
        <v>54</v>
      </c>
      <c r="F26" t="s">
        <v>14</v>
      </c>
      <c r="G26" t="s">
        <v>18</v>
      </c>
      <c r="H26" t="s">
        <v>15</v>
      </c>
      <c r="I26" t="s">
        <v>45</v>
      </c>
      <c r="J26" t="s">
        <v>18</v>
      </c>
      <c r="K26" t="s">
        <v>22</v>
      </c>
      <c r="L26" t="s">
        <v>15</v>
      </c>
      <c r="M26" t="s">
        <v>55</v>
      </c>
      <c r="N26" s="3">
        <v>3</v>
      </c>
    </row>
    <row r="27" spans="1:16" x14ac:dyDescent="0.3">
      <c r="A27">
        <v>17</v>
      </c>
      <c r="B27" t="s">
        <v>10</v>
      </c>
      <c r="C27" t="s">
        <v>228</v>
      </c>
      <c r="D27" t="s">
        <v>57</v>
      </c>
      <c r="E27" t="s">
        <v>58</v>
      </c>
      <c r="F27" t="s">
        <v>13</v>
      </c>
      <c r="G27" t="s">
        <v>18</v>
      </c>
      <c r="H27" t="s">
        <v>15</v>
      </c>
      <c r="I27" t="s">
        <v>45</v>
      </c>
      <c r="J27" t="s">
        <v>18</v>
      </c>
      <c r="K27" t="s">
        <v>22</v>
      </c>
      <c r="L27" t="s">
        <v>15</v>
      </c>
      <c r="M27" t="s">
        <v>33</v>
      </c>
      <c r="N27" s="3">
        <v>1</v>
      </c>
      <c r="P27" t="s">
        <v>59</v>
      </c>
    </row>
    <row r="28" spans="1:16" x14ac:dyDescent="0.3">
      <c r="A28">
        <v>17</v>
      </c>
      <c r="B28" t="s">
        <v>10</v>
      </c>
      <c r="C28" t="s">
        <v>228</v>
      </c>
      <c r="D28" t="s">
        <v>57</v>
      </c>
      <c r="E28" t="s">
        <v>58</v>
      </c>
      <c r="F28" t="s">
        <v>14</v>
      </c>
      <c r="G28" t="s">
        <v>15</v>
      </c>
      <c r="H28" t="s">
        <v>15</v>
      </c>
      <c r="I28" t="s">
        <v>45</v>
      </c>
      <c r="J28" t="s">
        <v>18</v>
      </c>
      <c r="K28" t="s">
        <v>22</v>
      </c>
      <c r="L28" t="s">
        <v>15</v>
      </c>
      <c r="M28" t="s">
        <v>33</v>
      </c>
      <c r="N28" s="3">
        <v>1</v>
      </c>
      <c r="P28" t="s">
        <v>59</v>
      </c>
    </row>
    <row r="29" spans="1:16" x14ac:dyDescent="0.3">
      <c r="A29">
        <v>18</v>
      </c>
      <c r="B29" t="s">
        <v>10</v>
      </c>
      <c r="C29" t="s">
        <v>224</v>
      </c>
      <c r="D29" t="s">
        <v>62</v>
      </c>
      <c r="E29" t="s">
        <v>61</v>
      </c>
      <c r="F29" t="s">
        <v>14</v>
      </c>
      <c r="G29" t="s">
        <v>15</v>
      </c>
      <c r="H29" t="s">
        <v>15</v>
      </c>
      <c r="I29" t="s">
        <v>39</v>
      </c>
      <c r="J29" t="s">
        <v>18</v>
      </c>
      <c r="K29" t="s">
        <v>22</v>
      </c>
      <c r="L29" t="s">
        <v>15</v>
      </c>
      <c r="M29" t="s">
        <v>15</v>
      </c>
      <c r="N29" s="3">
        <v>4</v>
      </c>
    </row>
    <row r="30" spans="1:16" x14ac:dyDescent="0.3">
      <c r="A30">
        <v>18</v>
      </c>
      <c r="B30" t="s">
        <v>10</v>
      </c>
      <c r="C30" t="s">
        <v>224</v>
      </c>
      <c r="D30" t="s">
        <v>62</v>
      </c>
      <c r="E30" t="s">
        <v>61</v>
      </c>
      <c r="F30" t="s">
        <v>13</v>
      </c>
      <c r="G30" t="s">
        <v>18</v>
      </c>
      <c r="H30" t="s">
        <v>15</v>
      </c>
      <c r="I30" t="s">
        <v>39</v>
      </c>
      <c r="J30" t="s">
        <v>18</v>
      </c>
      <c r="K30" t="s">
        <v>22</v>
      </c>
      <c r="L30" t="s">
        <v>15</v>
      </c>
      <c r="M30" t="s">
        <v>15</v>
      </c>
      <c r="N30" s="3">
        <v>4</v>
      </c>
      <c r="P30" t="s">
        <v>63</v>
      </c>
    </row>
    <row r="31" spans="1:16" x14ac:dyDescent="0.3">
      <c r="A31">
        <v>19</v>
      </c>
      <c r="B31" t="s">
        <v>10</v>
      </c>
      <c r="C31" t="s">
        <v>229</v>
      </c>
      <c r="D31" t="s">
        <v>65</v>
      </c>
      <c r="E31" t="s">
        <v>64</v>
      </c>
      <c r="F31" t="s">
        <v>14</v>
      </c>
      <c r="G31" t="s">
        <v>18</v>
      </c>
      <c r="H31" t="s">
        <v>15</v>
      </c>
      <c r="I31" t="s">
        <v>39</v>
      </c>
      <c r="J31" t="s">
        <v>18</v>
      </c>
      <c r="K31" t="s">
        <v>22</v>
      </c>
      <c r="L31" t="s">
        <v>15</v>
      </c>
      <c r="M31" t="s">
        <v>35</v>
      </c>
      <c r="N31" s="3">
        <v>2</v>
      </c>
      <c r="P31" t="s">
        <v>66</v>
      </c>
    </row>
    <row r="32" spans="1:16" x14ac:dyDescent="0.3">
      <c r="A32">
        <v>19</v>
      </c>
      <c r="B32" t="s">
        <v>10</v>
      </c>
      <c r="C32" t="s">
        <v>229</v>
      </c>
      <c r="D32" t="s">
        <v>65</v>
      </c>
      <c r="E32" t="s">
        <v>64</v>
      </c>
      <c r="F32" t="s">
        <v>13</v>
      </c>
      <c r="G32" t="s">
        <v>15</v>
      </c>
      <c r="H32" t="s">
        <v>15</v>
      </c>
      <c r="I32" t="s">
        <v>39</v>
      </c>
      <c r="J32" t="s">
        <v>18</v>
      </c>
      <c r="K32" t="s">
        <v>22</v>
      </c>
      <c r="L32" t="s">
        <v>15</v>
      </c>
      <c r="M32" t="s">
        <v>35</v>
      </c>
      <c r="N32" s="3">
        <v>2</v>
      </c>
      <c r="P32" t="s">
        <v>66</v>
      </c>
    </row>
    <row r="33" spans="1:15" x14ac:dyDescent="0.3">
      <c r="A33">
        <v>20</v>
      </c>
      <c r="B33" t="s">
        <v>10</v>
      </c>
      <c r="C33" t="s">
        <v>226</v>
      </c>
      <c r="D33" t="s">
        <v>132</v>
      </c>
      <c r="E33" t="s">
        <v>32</v>
      </c>
      <c r="F33" t="s">
        <v>187</v>
      </c>
      <c r="G33" t="s">
        <v>15</v>
      </c>
      <c r="H33" t="s">
        <v>15</v>
      </c>
      <c r="I33" t="s">
        <v>39</v>
      </c>
      <c r="J33" t="s">
        <v>18</v>
      </c>
      <c r="K33" t="s">
        <v>22</v>
      </c>
      <c r="L33" t="s">
        <v>18</v>
      </c>
      <c r="M33" t="s">
        <v>15</v>
      </c>
      <c r="N33" s="3">
        <v>5</v>
      </c>
    </row>
    <row r="34" spans="1:15" x14ac:dyDescent="0.3">
      <c r="A34">
        <v>21</v>
      </c>
      <c r="B34" t="s">
        <v>10</v>
      </c>
      <c r="C34" t="s">
        <v>226</v>
      </c>
      <c r="D34" t="s">
        <v>188</v>
      </c>
      <c r="E34" t="s">
        <v>142</v>
      </c>
      <c r="F34" t="s">
        <v>187</v>
      </c>
      <c r="G34" t="s">
        <v>15</v>
      </c>
      <c r="H34" t="s">
        <v>15</v>
      </c>
      <c r="I34" t="s">
        <v>190</v>
      </c>
      <c r="J34" t="s">
        <v>18</v>
      </c>
      <c r="K34" t="s">
        <v>22</v>
      </c>
      <c r="L34" t="s">
        <v>15</v>
      </c>
      <c r="M34" t="s">
        <v>15</v>
      </c>
      <c r="N34" s="3">
        <v>12</v>
      </c>
    </row>
    <row r="35" spans="1:15" x14ac:dyDescent="0.3">
      <c r="A35">
        <v>22</v>
      </c>
      <c r="B35" t="s">
        <v>10</v>
      </c>
      <c r="C35" t="s">
        <v>227</v>
      </c>
      <c r="D35" t="s">
        <v>189</v>
      </c>
      <c r="E35" t="s">
        <v>142</v>
      </c>
      <c r="F35" t="s">
        <v>187</v>
      </c>
      <c r="G35" t="s">
        <v>15</v>
      </c>
      <c r="H35" t="s">
        <v>15</v>
      </c>
      <c r="I35" t="s">
        <v>190</v>
      </c>
      <c r="J35" t="s">
        <v>15</v>
      </c>
      <c r="K35" t="s">
        <v>22</v>
      </c>
      <c r="L35" t="s">
        <v>18</v>
      </c>
      <c r="M35" t="s">
        <v>15</v>
      </c>
      <c r="N35" s="3">
        <v>5</v>
      </c>
    </row>
    <row r="36" spans="1:15" x14ac:dyDescent="0.3">
      <c r="A36">
        <v>23</v>
      </c>
      <c r="B36" t="s">
        <v>10</v>
      </c>
      <c r="C36" t="s">
        <v>225</v>
      </c>
      <c r="D36" t="s">
        <v>194</v>
      </c>
      <c r="E36" t="s">
        <v>87</v>
      </c>
      <c r="F36" t="s">
        <v>14</v>
      </c>
      <c r="G36" t="s">
        <v>15</v>
      </c>
      <c r="H36" t="s">
        <v>18</v>
      </c>
      <c r="I36" t="s">
        <v>195</v>
      </c>
      <c r="J36" t="s">
        <v>18</v>
      </c>
      <c r="K36" t="s">
        <v>22</v>
      </c>
      <c r="L36" t="s">
        <v>15</v>
      </c>
      <c r="M36" t="s">
        <v>15</v>
      </c>
      <c r="N36" s="3">
        <v>11</v>
      </c>
      <c r="O36" s="3">
        <f>581-220</f>
        <v>361</v>
      </c>
    </row>
    <row r="37" spans="1:15" x14ac:dyDescent="0.3">
      <c r="A37">
        <v>24</v>
      </c>
      <c r="B37" t="s">
        <v>10</v>
      </c>
      <c r="C37" t="s">
        <v>230</v>
      </c>
      <c r="D37" t="s">
        <v>211</v>
      </c>
      <c r="E37" t="s">
        <v>138</v>
      </c>
      <c r="F37" t="s">
        <v>14</v>
      </c>
      <c r="G37" t="s">
        <v>15</v>
      </c>
      <c r="H37" t="s">
        <v>15</v>
      </c>
      <c r="I37" t="s">
        <v>45</v>
      </c>
      <c r="J37" t="s">
        <v>15</v>
      </c>
      <c r="K37" t="s">
        <v>22</v>
      </c>
      <c r="L37" t="s">
        <v>18</v>
      </c>
      <c r="M37" t="s">
        <v>15</v>
      </c>
      <c r="N37" s="3">
        <v>2</v>
      </c>
    </row>
    <row r="38" spans="1:15" x14ac:dyDescent="0.3">
      <c r="A38">
        <v>24</v>
      </c>
      <c r="B38" t="s">
        <v>10</v>
      </c>
      <c r="C38" t="s">
        <v>230</v>
      </c>
      <c r="D38" t="s">
        <v>211</v>
      </c>
      <c r="E38" t="s">
        <v>138</v>
      </c>
      <c r="F38" t="s">
        <v>13</v>
      </c>
      <c r="G38" t="s">
        <v>15</v>
      </c>
      <c r="H38" t="s">
        <v>15</v>
      </c>
      <c r="I38" t="s">
        <v>45</v>
      </c>
      <c r="J38" t="s">
        <v>18</v>
      </c>
      <c r="K38" t="s">
        <v>22</v>
      </c>
      <c r="L38" t="s">
        <v>18</v>
      </c>
      <c r="M38" t="s">
        <v>15</v>
      </c>
      <c r="N38" s="3">
        <v>2</v>
      </c>
    </row>
  </sheetData>
  <autoFilter ref="A2:M38" xr:uid="{BB7BA8A9-E43E-4B6F-9013-255182068E1C}">
    <sortState xmlns:xlrd2="http://schemas.microsoft.com/office/spreadsheetml/2017/richdata2" ref="A3:M38">
      <sortCondition ref="A2:A38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2C219-05E2-46EB-8353-CDE33439AB5E}">
  <dimension ref="A1:M25"/>
  <sheetViews>
    <sheetView topLeftCell="A2" workbookViewId="0">
      <selection activeCell="N24" sqref="N24"/>
    </sheetView>
  </sheetViews>
  <sheetFormatPr defaultRowHeight="14.4" x14ac:dyDescent="0.3"/>
  <cols>
    <col min="1" max="1" width="34.77734375" bestFit="1" customWidth="1"/>
    <col min="2" max="9" width="15.77734375" customWidth="1"/>
    <col min="10" max="10" width="3.21875" customWidth="1"/>
  </cols>
  <sheetData>
    <row r="1" spans="1:13" x14ac:dyDescent="0.3">
      <c r="A1" s="11" t="s">
        <v>244</v>
      </c>
    </row>
    <row r="2" spans="1:13" ht="57.6" x14ac:dyDescent="0.3">
      <c r="A2" s="12" t="s">
        <v>245</v>
      </c>
      <c r="B2" s="13" t="s">
        <v>246</v>
      </c>
      <c r="C2" s="13" t="s">
        <v>247</v>
      </c>
      <c r="D2" s="13" t="s">
        <v>248</v>
      </c>
      <c r="E2" s="13" t="s">
        <v>249</v>
      </c>
      <c r="F2" s="13" t="s">
        <v>250</v>
      </c>
      <c r="G2" s="13" t="s">
        <v>251</v>
      </c>
      <c r="H2" s="13" t="s">
        <v>252</v>
      </c>
      <c r="I2" s="13" t="s">
        <v>253</v>
      </c>
      <c r="K2" s="14" t="s">
        <v>114</v>
      </c>
      <c r="L2" t="s">
        <v>15</v>
      </c>
      <c r="M2" t="s">
        <v>254</v>
      </c>
    </row>
    <row r="3" spans="1:13" x14ac:dyDescent="0.3">
      <c r="A3" s="15" t="s">
        <v>255</v>
      </c>
      <c r="B3" t="s">
        <v>18</v>
      </c>
      <c r="C3" t="s">
        <v>18</v>
      </c>
      <c r="D3" t="s">
        <v>18</v>
      </c>
      <c r="E3" t="s">
        <v>15</v>
      </c>
      <c r="F3" t="s">
        <v>15</v>
      </c>
      <c r="G3" t="s">
        <v>18</v>
      </c>
      <c r="H3" t="s">
        <v>18</v>
      </c>
      <c r="I3" t="s">
        <v>18</v>
      </c>
      <c r="K3">
        <f t="shared" ref="K3:K21" si="0">COUNTIF(B3:I3,$K$2)</f>
        <v>6</v>
      </c>
      <c r="L3">
        <f t="shared" ref="L3:L21" si="1">COUNTIF(B3:I3,$L$2)</f>
        <v>2</v>
      </c>
      <c r="M3" s="16">
        <f t="shared" ref="M3:M21" si="2">K3/(K3+L3)</f>
        <v>0.75</v>
      </c>
    </row>
    <row r="4" spans="1:13" x14ac:dyDescent="0.3">
      <c r="A4" s="15" t="s">
        <v>256</v>
      </c>
      <c r="B4" t="s">
        <v>18</v>
      </c>
      <c r="C4" t="s">
        <v>18</v>
      </c>
      <c r="D4" t="s">
        <v>15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K4">
        <f t="shared" si="0"/>
        <v>7</v>
      </c>
      <c r="L4">
        <f t="shared" si="1"/>
        <v>1</v>
      </c>
      <c r="M4" s="16">
        <f t="shared" si="2"/>
        <v>0.875</v>
      </c>
    </row>
    <row r="5" spans="1:13" x14ac:dyDescent="0.3">
      <c r="A5" s="15" t="s">
        <v>257</v>
      </c>
      <c r="B5" t="s">
        <v>18</v>
      </c>
      <c r="C5" t="s">
        <v>18</v>
      </c>
      <c r="D5" t="s">
        <v>15</v>
      </c>
      <c r="E5" t="s">
        <v>18</v>
      </c>
      <c r="F5" t="s">
        <v>15</v>
      </c>
      <c r="G5" t="s">
        <v>18</v>
      </c>
      <c r="H5" t="s">
        <v>18</v>
      </c>
      <c r="I5" t="s">
        <v>15</v>
      </c>
      <c r="K5">
        <f t="shared" si="0"/>
        <v>5</v>
      </c>
      <c r="L5">
        <f t="shared" si="1"/>
        <v>3</v>
      </c>
      <c r="M5" s="16">
        <f t="shared" si="2"/>
        <v>0.625</v>
      </c>
    </row>
    <row r="6" spans="1:13" x14ac:dyDescent="0.3">
      <c r="A6" s="15" t="s">
        <v>258</v>
      </c>
      <c r="B6" t="s">
        <v>15</v>
      </c>
      <c r="C6" t="s">
        <v>15</v>
      </c>
      <c r="D6" t="s">
        <v>18</v>
      </c>
      <c r="E6" t="s">
        <v>15</v>
      </c>
      <c r="F6" t="s">
        <v>18</v>
      </c>
      <c r="G6" t="s">
        <v>15</v>
      </c>
      <c r="H6" t="s">
        <v>15</v>
      </c>
      <c r="I6" t="s">
        <v>18</v>
      </c>
      <c r="K6">
        <f t="shared" si="0"/>
        <v>3</v>
      </c>
      <c r="L6">
        <f t="shared" si="1"/>
        <v>5</v>
      </c>
      <c r="M6" s="16">
        <f t="shared" si="2"/>
        <v>0.375</v>
      </c>
    </row>
    <row r="7" spans="1:13" x14ac:dyDescent="0.3">
      <c r="A7" s="15" t="s">
        <v>259</v>
      </c>
      <c r="B7" t="s">
        <v>18</v>
      </c>
      <c r="C7" t="s">
        <v>18</v>
      </c>
      <c r="D7" t="s">
        <v>15</v>
      </c>
      <c r="E7" t="s">
        <v>18</v>
      </c>
      <c r="F7" t="s">
        <v>18</v>
      </c>
      <c r="G7" t="s">
        <v>18</v>
      </c>
      <c r="H7" t="s">
        <v>15</v>
      </c>
      <c r="I7" t="s">
        <v>18</v>
      </c>
      <c r="K7">
        <f t="shared" si="0"/>
        <v>6</v>
      </c>
      <c r="L7">
        <f t="shared" si="1"/>
        <v>2</v>
      </c>
      <c r="M7" s="16">
        <f t="shared" si="2"/>
        <v>0.75</v>
      </c>
    </row>
    <row r="8" spans="1:13" x14ac:dyDescent="0.3">
      <c r="A8" s="15" t="s">
        <v>260</v>
      </c>
      <c r="B8" t="s">
        <v>18</v>
      </c>
      <c r="C8" t="s">
        <v>18</v>
      </c>
      <c r="D8" t="s">
        <v>18</v>
      </c>
      <c r="E8" t="s">
        <v>15</v>
      </c>
      <c r="F8" t="s">
        <v>18</v>
      </c>
      <c r="G8" t="s">
        <v>18</v>
      </c>
      <c r="H8" t="s">
        <v>15</v>
      </c>
      <c r="I8" t="s">
        <v>18</v>
      </c>
      <c r="K8">
        <f t="shared" si="0"/>
        <v>6</v>
      </c>
      <c r="L8">
        <f t="shared" si="1"/>
        <v>2</v>
      </c>
      <c r="M8" s="16">
        <f t="shared" si="2"/>
        <v>0.75</v>
      </c>
    </row>
    <row r="9" spans="1:13" x14ac:dyDescent="0.3">
      <c r="A9" s="15" t="s">
        <v>261</v>
      </c>
      <c r="C9" t="s">
        <v>18</v>
      </c>
      <c r="D9" t="s">
        <v>18</v>
      </c>
      <c r="E9" t="s">
        <v>15</v>
      </c>
      <c r="F9" t="s">
        <v>18</v>
      </c>
      <c r="G9" t="s">
        <v>15</v>
      </c>
      <c r="H9" t="s">
        <v>18</v>
      </c>
      <c r="I9" t="s">
        <v>18</v>
      </c>
      <c r="K9">
        <f t="shared" si="0"/>
        <v>5</v>
      </c>
      <c r="L9">
        <f t="shared" si="1"/>
        <v>2</v>
      </c>
      <c r="M9" s="16">
        <f t="shared" si="2"/>
        <v>0.7142857142857143</v>
      </c>
    </row>
    <row r="10" spans="1:13" x14ac:dyDescent="0.3">
      <c r="A10" s="15" t="s">
        <v>262</v>
      </c>
      <c r="B10" t="s">
        <v>15</v>
      </c>
      <c r="C10" t="s">
        <v>18</v>
      </c>
      <c r="D10" t="s">
        <v>18</v>
      </c>
      <c r="E10" t="s">
        <v>15</v>
      </c>
      <c r="F10" t="s">
        <v>18</v>
      </c>
      <c r="G10" t="s">
        <v>18</v>
      </c>
      <c r="H10" t="s">
        <v>15</v>
      </c>
      <c r="I10" t="s">
        <v>18</v>
      </c>
      <c r="K10">
        <f t="shared" si="0"/>
        <v>5</v>
      </c>
      <c r="L10">
        <f t="shared" si="1"/>
        <v>3</v>
      </c>
      <c r="M10" s="16">
        <f t="shared" si="2"/>
        <v>0.625</v>
      </c>
    </row>
    <row r="11" spans="1:13" x14ac:dyDescent="0.3">
      <c r="A11" s="15" t="s">
        <v>263</v>
      </c>
      <c r="B11" t="s">
        <v>15</v>
      </c>
      <c r="C11" t="s">
        <v>18</v>
      </c>
      <c r="D11" t="s">
        <v>15</v>
      </c>
      <c r="E11" t="s">
        <v>15</v>
      </c>
      <c r="F11" t="s">
        <v>18</v>
      </c>
      <c r="G11" t="s">
        <v>15</v>
      </c>
      <c r="H11" t="s">
        <v>15</v>
      </c>
      <c r="I11" t="s">
        <v>18</v>
      </c>
      <c r="K11">
        <f t="shared" si="0"/>
        <v>3</v>
      </c>
      <c r="L11">
        <f t="shared" si="1"/>
        <v>5</v>
      </c>
      <c r="M11" s="16">
        <f t="shared" si="2"/>
        <v>0.375</v>
      </c>
    </row>
    <row r="12" spans="1:13" x14ac:dyDescent="0.3">
      <c r="A12" s="15" t="s">
        <v>264</v>
      </c>
      <c r="B12" t="s">
        <v>18</v>
      </c>
      <c r="C12" t="s">
        <v>18</v>
      </c>
      <c r="D12" t="s">
        <v>15</v>
      </c>
      <c r="E12" t="s">
        <v>15</v>
      </c>
      <c r="F12" t="s">
        <v>18</v>
      </c>
      <c r="G12" t="s">
        <v>15</v>
      </c>
      <c r="H12" t="s">
        <v>15</v>
      </c>
      <c r="I12" t="s">
        <v>18</v>
      </c>
      <c r="K12">
        <f t="shared" si="0"/>
        <v>4</v>
      </c>
      <c r="L12">
        <f t="shared" si="1"/>
        <v>4</v>
      </c>
      <c r="M12" s="16">
        <f t="shared" si="2"/>
        <v>0.5</v>
      </c>
    </row>
    <row r="13" spans="1:13" x14ac:dyDescent="0.3">
      <c r="A13" s="15" t="s">
        <v>265</v>
      </c>
      <c r="B13" t="s">
        <v>18</v>
      </c>
      <c r="C13" t="s">
        <v>18</v>
      </c>
      <c r="D13" t="s">
        <v>15</v>
      </c>
      <c r="E13" t="s">
        <v>15</v>
      </c>
      <c r="F13" t="s">
        <v>18</v>
      </c>
      <c r="G13" t="s">
        <v>15</v>
      </c>
      <c r="H13" t="s">
        <v>15</v>
      </c>
      <c r="I13" t="s">
        <v>18</v>
      </c>
      <c r="K13">
        <f t="shared" si="0"/>
        <v>4</v>
      </c>
      <c r="L13">
        <f t="shared" si="1"/>
        <v>4</v>
      </c>
      <c r="M13" s="16">
        <f t="shared" si="2"/>
        <v>0.5</v>
      </c>
    </row>
    <row r="14" spans="1:13" x14ac:dyDescent="0.3">
      <c r="A14" s="15" t="s">
        <v>266</v>
      </c>
      <c r="B14" t="s">
        <v>18</v>
      </c>
      <c r="C14" t="s">
        <v>18</v>
      </c>
      <c r="D14" t="s">
        <v>18</v>
      </c>
      <c r="E14" t="s">
        <v>15</v>
      </c>
      <c r="F14" t="s">
        <v>18</v>
      </c>
      <c r="G14" t="s">
        <v>18</v>
      </c>
      <c r="H14" t="s">
        <v>15</v>
      </c>
      <c r="I14" t="s">
        <v>18</v>
      </c>
      <c r="K14">
        <f t="shared" si="0"/>
        <v>6</v>
      </c>
      <c r="L14">
        <f t="shared" si="1"/>
        <v>2</v>
      </c>
      <c r="M14" s="16">
        <f t="shared" si="2"/>
        <v>0.75</v>
      </c>
    </row>
    <row r="15" spans="1:13" x14ac:dyDescent="0.3">
      <c r="A15" s="15" t="s">
        <v>267</v>
      </c>
      <c r="B15" t="s">
        <v>18</v>
      </c>
      <c r="C15" t="s">
        <v>15</v>
      </c>
      <c r="D15" t="s">
        <v>18</v>
      </c>
      <c r="E15" t="s">
        <v>15</v>
      </c>
      <c r="F15" t="s">
        <v>15</v>
      </c>
      <c r="G15" t="s">
        <v>15</v>
      </c>
      <c r="H15" t="s">
        <v>18</v>
      </c>
      <c r="I15" t="s">
        <v>18</v>
      </c>
      <c r="K15">
        <f t="shared" si="0"/>
        <v>4</v>
      </c>
      <c r="L15">
        <f t="shared" si="1"/>
        <v>4</v>
      </c>
      <c r="M15" s="16">
        <f t="shared" si="2"/>
        <v>0.5</v>
      </c>
    </row>
    <row r="16" spans="1:13" x14ac:dyDescent="0.3">
      <c r="A16" s="15" t="s">
        <v>268</v>
      </c>
      <c r="B16" t="s">
        <v>18</v>
      </c>
      <c r="C16" t="s">
        <v>18</v>
      </c>
      <c r="D16" t="s">
        <v>18</v>
      </c>
      <c r="E16" t="s">
        <v>15</v>
      </c>
      <c r="F16" t="s">
        <v>15</v>
      </c>
      <c r="G16" t="s">
        <v>18</v>
      </c>
      <c r="H16" t="s">
        <v>15</v>
      </c>
      <c r="I16" t="s">
        <v>18</v>
      </c>
      <c r="K16">
        <f t="shared" si="0"/>
        <v>5</v>
      </c>
      <c r="L16">
        <f t="shared" si="1"/>
        <v>3</v>
      </c>
      <c r="M16" s="16">
        <f t="shared" si="2"/>
        <v>0.625</v>
      </c>
    </row>
    <row r="17" spans="1:13" x14ac:dyDescent="0.3">
      <c r="A17" s="15" t="s">
        <v>269</v>
      </c>
      <c r="B17" t="s">
        <v>18</v>
      </c>
      <c r="C17" t="s">
        <v>18</v>
      </c>
      <c r="D17" t="s">
        <v>18</v>
      </c>
      <c r="E17" t="s">
        <v>15</v>
      </c>
      <c r="F17" t="s">
        <v>15</v>
      </c>
      <c r="G17" t="s">
        <v>15</v>
      </c>
      <c r="H17" t="s">
        <v>15</v>
      </c>
      <c r="I17" t="s">
        <v>18</v>
      </c>
      <c r="K17">
        <f t="shared" si="0"/>
        <v>4</v>
      </c>
      <c r="L17">
        <f t="shared" si="1"/>
        <v>4</v>
      </c>
      <c r="M17" s="16">
        <f t="shared" si="2"/>
        <v>0.5</v>
      </c>
    </row>
    <row r="18" spans="1:13" x14ac:dyDescent="0.3">
      <c r="A18" s="15" t="s">
        <v>270</v>
      </c>
      <c r="B18" t="s">
        <v>18</v>
      </c>
      <c r="C18" t="s">
        <v>18</v>
      </c>
      <c r="D18" t="s">
        <v>18</v>
      </c>
      <c r="E18" t="s">
        <v>15</v>
      </c>
      <c r="F18" t="s">
        <v>18</v>
      </c>
      <c r="G18" t="s">
        <v>15</v>
      </c>
      <c r="H18" t="s">
        <v>15</v>
      </c>
      <c r="I18" t="s">
        <v>18</v>
      </c>
      <c r="K18">
        <f t="shared" si="0"/>
        <v>5</v>
      </c>
      <c r="L18">
        <f t="shared" si="1"/>
        <v>3</v>
      </c>
      <c r="M18" s="16">
        <f t="shared" si="2"/>
        <v>0.625</v>
      </c>
    </row>
    <row r="19" spans="1:13" x14ac:dyDescent="0.3">
      <c r="A19" s="15" t="s">
        <v>271</v>
      </c>
      <c r="B19" t="s">
        <v>15</v>
      </c>
      <c r="C19" t="s">
        <v>18</v>
      </c>
      <c r="D19" t="s">
        <v>15</v>
      </c>
      <c r="E19" t="s">
        <v>15</v>
      </c>
      <c r="F19" t="s">
        <v>18</v>
      </c>
      <c r="G19" t="s">
        <v>15</v>
      </c>
      <c r="H19" t="s">
        <v>15</v>
      </c>
      <c r="I19" t="s">
        <v>18</v>
      </c>
      <c r="K19">
        <f t="shared" si="0"/>
        <v>3</v>
      </c>
      <c r="L19">
        <f t="shared" si="1"/>
        <v>5</v>
      </c>
      <c r="M19" s="16">
        <f t="shared" si="2"/>
        <v>0.375</v>
      </c>
    </row>
    <row r="20" spans="1:13" x14ac:dyDescent="0.3">
      <c r="A20" s="15" t="s">
        <v>272</v>
      </c>
      <c r="B20" t="s">
        <v>15</v>
      </c>
      <c r="C20" t="s">
        <v>18</v>
      </c>
      <c r="D20" t="s">
        <v>15</v>
      </c>
      <c r="E20" t="s">
        <v>15</v>
      </c>
      <c r="F20" t="s">
        <v>18</v>
      </c>
      <c r="G20" t="s">
        <v>15</v>
      </c>
      <c r="H20" t="s">
        <v>15</v>
      </c>
      <c r="I20" t="s">
        <v>18</v>
      </c>
      <c r="K20">
        <f t="shared" si="0"/>
        <v>3</v>
      </c>
      <c r="L20">
        <f t="shared" si="1"/>
        <v>5</v>
      </c>
      <c r="M20" s="16">
        <f t="shared" si="2"/>
        <v>0.375</v>
      </c>
    </row>
    <row r="21" spans="1:13" x14ac:dyDescent="0.3">
      <c r="A21" s="15" t="s">
        <v>273</v>
      </c>
      <c r="B21" t="s">
        <v>15</v>
      </c>
      <c r="C21" t="s">
        <v>18</v>
      </c>
      <c r="D21" t="s">
        <v>15</v>
      </c>
      <c r="E21" t="s">
        <v>15</v>
      </c>
      <c r="F21" t="s">
        <v>18</v>
      </c>
      <c r="G21" t="s">
        <v>15</v>
      </c>
      <c r="H21" t="s">
        <v>15</v>
      </c>
      <c r="I21" t="s">
        <v>18</v>
      </c>
      <c r="K21">
        <f t="shared" si="0"/>
        <v>3</v>
      </c>
      <c r="L21">
        <f t="shared" si="1"/>
        <v>5</v>
      </c>
      <c r="M21" s="16">
        <f t="shared" si="2"/>
        <v>0.375</v>
      </c>
    </row>
    <row r="22" spans="1:13" x14ac:dyDescent="0.3">
      <c r="M22" s="17"/>
    </row>
    <row r="23" spans="1:13" x14ac:dyDescent="0.3">
      <c r="A23" t="s">
        <v>18</v>
      </c>
      <c r="B23">
        <f t="shared" ref="B23:I23" si="3">COUNTIF(B3:B21,$A$23)</f>
        <v>12</v>
      </c>
      <c r="C23">
        <f t="shared" si="3"/>
        <v>17</v>
      </c>
      <c r="D23">
        <f t="shared" si="3"/>
        <v>10</v>
      </c>
      <c r="E23">
        <f t="shared" si="3"/>
        <v>3</v>
      </c>
      <c r="F23">
        <f t="shared" si="3"/>
        <v>14</v>
      </c>
      <c r="G23">
        <f t="shared" si="3"/>
        <v>8</v>
      </c>
      <c r="H23">
        <f t="shared" si="3"/>
        <v>5</v>
      </c>
      <c r="I23">
        <f t="shared" si="3"/>
        <v>18</v>
      </c>
    </row>
    <row r="24" spans="1:13" x14ac:dyDescent="0.3">
      <c r="A24" t="s">
        <v>15</v>
      </c>
      <c r="B24">
        <f t="shared" ref="B24:I24" si="4">COUNTIF(B3:B21,$A$24)</f>
        <v>6</v>
      </c>
      <c r="C24">
        <f t="shared" si="4"/>
        <v>2</v>
      </c>
      <c r="D24">
        <f t="shared" si="4"/>
        <v>9</v>
      </c>
      <c r="E24">
        <f t="shared" si="4"/>
        <v>16</v>
      </c>
      <c r="F24">
        <f t="shared" si="4"/>
        <v>5</v>
      </c>
      <c r="G24">
        <f t="shared" si="4"/>
        <v>11</v>
      </c>
      <c r="H24">
        <f t="shared" si="4"/>
        <v>14</v>
      </c>
      <c r="I24">
        <f t="shared" si="4"/>
        <v>1</v>
      </c>
    </row>
    <row r="25" spans="1:13" x14ac:dyDescent="0.3">
      <c r="A25" t="s">
        <v>254</v>
      </c>
      <c r="B25" s="16">
        <f>B23/(B23+B24)</f>
        <v>0.66666666666666663</v>
      </c>
      <c r="C25" s="16">
        <f t="shared" ref="C25:I25" si="5">C23/(C23+C24)</f>
        <v>0.89473684210526316</v>
      </c>
      <c r="D25" s="16">
        <f t="shared" si="5"/>
        <v>0.52631578947368418</v>
      </c>
      <c r="E25" s="16">
        <f t="shared" si="5"/>
        <v>0.15789473684210525</v>
      </c>
      <c r="F25" s="16">
        <f t="shared" si="5"/>
        <v>0.73684210526315785</v>
      </c>
      <c r="G25" s="16">
        <f t="shared" si="5"/>
        <v>0.42105263157894735</v>
      </c>
      <c r="H25" s="16">
        <f t="shared" si="5"/>
        <v>0.26315789473684209</v>
      </c>
      <c r="I25" s="16">
        <f t="shared" si="5"/>
        <v>0.94736842105263153</v>
      </c>
      <c r="J25" s="17"/>
    </row>
  </sheetData>
  <conditionalFormatting sqref="B25:E25 G25:I2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2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13D22-174E-4C61-9AE1-F86108C324A8}">
  <dimension ref="A1:P29"/>
  <sheetViews>
    <sheetView workbookViewId="0">
      <selection activeCell="A28" sqref="A28"/>
    </sheetView>
  </sheetViews>
  <sheetFormatPr defaultRowHeight="14.4" x14ac:dyDescent="0.3"/>
  <cols>
    <col min="1" max="1" width="27.21875" bestFit="1" customWidth="1"/>
    <col min="2" max="8" width="15.77734375" customWidth="1"/>
    <col min="9" max="9" width="12.6640625" bestFit="1" customWidth="1"/>
    <col min="10" max="10" width="15.33203125" customWidth="1"/>
    <col min="11" max="11" width="17.21875" bestFit="1" customWidth="1"/>
    <col min="12" max="12" width="12.77734375" bestFit="1" customWidth="1"/>
    <col min="13" max="13" width="3.109375" customWidth="1"/>
  </cols>
  <sheetData>
    <row r="1" spans="1:16" x14ac:dyDescent="0.3">
      <c r="A1" s="11" t="s">
        <v>245</v>
      </c>
      <c r="B1" s="34" t="s">
        <v>246</v>
      </c>
      <c r="C1" s="34" t="s">
        <v>247</v>
      </c>
      <c r="D1" s="34" t="s">
        <v>274</v>
      </c>
      <c r="E1" s="34" t="s">
        <v>275</v>
      </c>
      <c r="F1" s="34" t="s">
        <v>276</v>
      </c>
      <c r="G1" s="34" t="s">
        <v>277</v>
      </c>
      <c r="H1" s="34" t="s">
        <v>278</v>
      </c>
      <c r="I1" s="34" t="s">
        <v>279</v>
      </c>
      <c r="J1" s="34" t="s">
        <v>280</v>
      </c>
      <c r="K1" s="34" t="s">
        <v>281</v>
      </c>
      <c r="L1" s="34" t="s">
        <v>253</v>
      </c>
    </row>
    <row r="2" spans="1:16" x14ac:dyDescent="0.3">
      <c r="A2" s="12" t="s">
        <v>244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N2" t="s">
        <v>18</v>
      </c>
      <c r="O2" t="s">
        <v>15</v>
      </c>
      <c r="P2" t="s">
        <v>254</v>
      </c>
    </row>
    <row r="3" spans="1:16" x14ac:dyDescent="0.3">
      <c r="A3" s="18" t="s">
        <v>282</v>
      </c>
      <c r="B3" t="s">
        <v>18</v>
      </c>
      <c r="C3" t="s">
        <v>18</v>
      </c>
      <c r="D3" t="s">
        <v>18</v>
      </c>
      <c r="E3" t="s">
        <v>15</v>
      </c>
      <c r="F3" t="s">
        <v>15</v>
      </c>
      <c r="G3" t="s">
        <v>18</v>
      </c>
      <c r="H3" t="s">
        <v>18</v>
      </c>
      <c r="I3" t="s">
        <v>18</v>
      </c>
      <c r="J3" t="s">
        <v>18</v>
      </c>
      <c r="K3" t="s">
        <v>15</v>
      </c>
      <c r="L3" t="s">
        <v>18</v>
      </c>
      <c r="N3">
        <f t="shared" ref="N3:N22" si="0">COUNTIF(B3:L3,$N$2)</f>
        <v>8</v>
      </c>
      <c r="O3">
        <f t="shared" ref="O3:O22" si="1">COUNTIF(B3:L3,$O$2)</f>
        <v>3</v>
      </c>
      <c r="P3" s="16">
        <f>N3/(N3+O3)</f>
        <v>0.72727272727272729</v>
      </c>
    </row>
    <row r="4" spans="1:16" x14ac:dyDescent="0.3">
      <c r="A4" s="15" t="s">
        <v>283</v>
      </c>
      <c r="B4" t="s">
        <v>18</v>
      </c>
      <c r="C4" t="s">
        <v>18</v>
      </c>
      <c r="D4" t="s">
        <v>15</v>
      </c>
      <c r="E4" t="s">
        <v>18</v>
      </c>
      <c r="F4" t="s">
        <v>15</v>
      </c>
      <c r="G4" t="s">
        <v>18</v>
      </c>
      <c r="H4" t="s">
        <v>15</v>
      </c>
      <c r="I4" t="s">
        <v>15</v>
      </c>
      <c r="J4" t="s">
        <v>18</v>
      </c>
      <c r="K4" t="s">
        <v>15</v>
      </c>
      <c r="L4" t="s">
        <v>15</v>
      </c>
      <c r="N4">
        <f t="shared" si="0"/>
        <v>5</v>
      </c>
      <c r="O4">
        <f t="shared" si="1"/>
        <v>6</v>
      </c>
      <c r="P4" s="16">
        <f t="shared" ref="P4:P22" si="2">N4/(N4+O4)</f>
        <v>0.45454545454545453</v>
      </c>
    </row>
    <row r="5" spans="1:16" x14ac:dyDescent="0.3">
      <c r="A5" s="15" t="s">
        <v>284</v>
      </c>
      <c r="B5" t="s">
        <v>18</v>
      </c>
      <c r="C5" t="s">
        <v>18</v>
      </c>
      <c r="D5" t="s">
        <v>15</v>
      </c>
      <c r="E5" t="s">
        <v>18</v>
      </c>
      <c r="F5" t="s">
        <v>18</v>
      </c>
      <c r="G5" t="s">
        <v>18</v>
      </c>
      <c r="H5" t="s">
        <v>18</v>
      </c>
      <c r="I5" t="s">
        <v>18</v>
      </c>
      <c r="J5" t="s">
        <v>15</v>
      </c>
      <c r="L5" t="s">
        <v>15</v>
      </c>
      <c r="N5">
        <f t="shared" si="0"/>
        <v>7</v>
      </c>
      <c r="O5">
        <f t="shared" si="1"/>
        <v>3</v>
      </c>
      <c r="P5" s="16">
        <f t="shared" si="2"/>
        <v>0.7</v>
      </c>
    </row>
    <row r="6" spans="1:16" x14ac:dyDescent="0.3">
      <c r="A6" s="15" t="s">
        <v>285</v>
      </c>
      <c r="B6" t="s">
        <v>15</v>
      </c>
      <c r="C6" t="s">
        <v>15</v>
      </c>
      <c r="D6" t="s">
        <v>15</v>
      </c>
      <c r="E6" t="s">
        <v>18</v>
      </c>
      <c r="F6" t="s">
        <v>15</v>
      </c>
      <c r="G6" t="s">
        <v>15</v>
      </c>
      <c r="H6" t="s">
        <v>15</v>
      </c>
      <c r="I6" t="s">
        <v>18</v>
      </c>
      <c r="J6" t="s">
        <v>18</v>
      </c>
      <c r="K6" t="s">
        <v>15</v>
      </c>
      <c r="L6" t="s">
        <v>18</v>
      </c>
      <c r="N6">
        <f t="shared" si="0"/>
        <v>4</v>
      </c>
      <c r="O6">
        <f t="shared" si="1"/>
        <v>7</v>
      </c>
      <c r="P6" s="16">
        <f t="shared" si="2"/>
        <v>0.36363636363636365</v>
      </c>
    </row>
    <row r="7" spans="1:16" x14ac:dyDescent="0.3">
      <c r="A7" s="15" t="s">
        <v>286</v>
      </c>
      <c r="B7" t="s">
        <v>18</v>
      </c>
      <c r="C7" t="s">
        <v>18</v>
      </c>
      <c r="D7" t="s">
        <v>18</v>
      </c>
      <c r="E7" t="s">
        <v>18</v>
      </c>
      <c r="F7" t="s">
        <v>15</v>
      </c>
      <c r="G7" t="s">
        <v>15</v>
      </c>
      <c r="H7" t="s">
        <v>15</v>
      </c>
      <c r="I7" t="s">
        <v>18</v>
      </c>
      <c r="J7" t="s">
        <v>18</v>
      </c>
      <c r="K7" t="s">
        <v>18</v>
      </c>
      <c r="L7" t="s">
        <v>18</v>
      </c>
      <c r="N7">
        <f t="shared" si="0"/>
        <v>8</v>
      </c>
      <c r="O7">
        <f t="shared" si="1"/>
        <v>3</v>
      </c>
      <c r="P7" s="16">
        <f t="shared" si="2"/>
        <v>0.72727272727272729</v>
      </c>
    </row>
    <row r="8" spans="1:16" x14ac:dyDescent="0.3">
      <c r="A8" s="15" t="s">
        <v>287</v>
      </c>
      <c r="B8" t="s">
        <v>18</v>
      </c>
      <c r="C8" t="s">
        <v>18</v>
      </c>
      <c r="D8" t="s">
        <v>15</v>
      </c>
      <c r="E8" t="s">
        <v>18</v>
      </c>
      <c r="F8" t="s">
        <v>18</v>
      </c>
      <c r="G8" t="s">
        <v>18</v>
      </c>
      <c r="H8" t="s">
        <v>15</v>
      </c>
      <c r="I8" t="s">
        <v>18</v>
      </c>
      <c r="J8" t="s">
        <v>15</v>
      </c>
      <c r="L8" t="s">
        <v>18</v>
      </c>
      <c r="N8">
        <f t="shared" si="0"/>
        <v>7</v>
      </c>
      <c r="O8">
        <f t="shared" si="1"/>
        <v>3</v>
      </c>
      <c r="P8" s="16">
        <f t="shared" si="2"/>
        <v>0.7</v>
      </c>
    </row>
    <row r="9" spans="1:16" x14ac:dyDescent="0.3">
      <c r="A9" s="15" t="s">
        <v>288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15</v>
      </c>
      <c r="H9" t="s">
        <v>18</v>
      </c>
      <c r="I9" t="s">
        <v>15</v>
      </c>
      <c r="J9" t="s">
        <v>18</v>
      </c>
      <c r="K9" t="s">
        <v>15</v>
      </c>
      <c r="L9" t="s">
        <v>15</v>
      </c>
      <c r="N9">
        <f t="shared" si="0"/>
        <v>7</v>
      </c>
      <c r="O9">
        <f t="shared" si="1"/>
        <v>4</v>
      </c>
      <c r="P9" s="16">
        <f t="shared" si="2"/>
        <v>0.63636363636363635</v>
      </c>
    </row>
    <row r="10" spans="1:16" x14ac:dyDescent="0.3">
      <c r="A10" s="15" t="s">
        <v>289</v>
      </c>
      <c r="C10" t="s">
        <v>18</v>
      </c>
      <c r="D10" t="s">
        <v>15</v>
      </c>
      <c r="E10" t="s">
        <v>18</v>
      </c>
      <c r="F10" t="s">
        <v>15</v>
      </c>
      <c r="G10" t="s">
        <v>15</v>
      </c>
      <c r="H10" t="s">
        <v>15</v>
      </c>
      <c r="I10" t="s">
        <v>18</v>
      </c>
      <c r="J10" t="s">
        <v>18</v>
      </c>
      <c r="K10" t="s">
        <v>18</v>
      </c>
      <c r="L10" t="s">
        <v>18</v>
      </c>
      <c r="N10">
        <f t="shared" si="0"/>
        <v>6</v>
      </c>
      <c r="O10">
        <f t="shared" si="1"/>
        <v>4</v>
      </c>
      <c r="P10" s="16">
        <f t="shared" si="2"/>
        <v>0.6</v>
      </c>
    </row>
    <row r="11" spans="1:16" x14ac:dyDescent="0.3">
      <c r="A11" s="15" t="s">
        <v>290</v>
      </c>
      <c r="B11" t="s">
        <v>15</v>
      </c>
      <c r="C11" t="s">
        <v>18</v>
      </c>
      <c r="D11" t="s">
        <v>15</v>
      </c>
      <c r="E11" s="19" t="s">
        <v>18</v>
      </c>
      <c r="F11" s="19" t="s">
        <v>15</v>
      </c>
      <c r="G11" s="19" t="s">
        <v>18</v>
      </c>
      <c r="H11" t="s">
        <v>15</v>
      </c>
      <c r="I11" t="s">
        <v>18</v>
      </c>
      <c r="J11" t="s">
        <v>15</v>
      </c>
      <c r="L11" t="s">
        <v>15</v>
      </c>
      <c r="N11">
        <f t="shared" si="0"/>
        <v>4</v>
      </c>
      <c r="O11">
        <f t="shared" si="1"/>
        <v>6</v>
      </c>
      <c r="P11" s="16">
        <f t="shared" si="2"/>
        <v>0.4</v>
      </c>
    </row>
    <row r="12" spans="1:16" x14ac:dyDescent="0.3">
      <c r="A12" s="15" t="s">
        <v>291</v>
      </c>
      <c r="B12" t="s">
        <v>18</v>
      </c>
      <c r="C12" t="s">
        <v>18</v>
      </c>
      <c r="D12" t="s">
        <v>18</v>
      </c>
      <c r="E12" s="19" t="s">
        <v>18</v>
      </c>
      <c r="F12" s="20" t="s">
        <v>15</v>
      </c>
      <c r="G12" s="20" t="s">
        <v>15</v>
      </c>
      <c r="H12" t="s">
        <v>18</v>
      </c>
      <c r="I12" t="s">
        <v>18</v>
      </c>
      <c r="J12" t="s">
        <v>18</v>
      </c>
      <c r="K12" t="s">
        <v>18</v>
      </c>
      <c r="L12" t="s">
        <v>15</v>
      </c>
      <c r="N12">
        <f t="shared" si="0"/>
        <v>8</v>
      </c>
      <c r="O12">
        <f t="shared" si="1"/>
        <v>3</v>
      </c>
      <c r="P12" s="16">
        <f t="shared" si="2"/>
        <v>0.72727272727272729</v>
      </c>
    </row>
    <row r="13" spans="1:16" x14ac:dyDescent="0.3">
      <c r="A13" s="15" t="s">
        <v>292</v>
      </c>
      <c r="B13" t="s">
        <v>18</v>
      </c>
      <c r="C13" t="s">
        <v>18</v>
      </c>
      <c r="D13" t="s">
        <v>15</v>
      </c>
      <c r="E13" s="19" t="s">
        <v>18</v>
      </c>
      <c r="F13" s="20" t="s">
        <v>15</v>
      </c>
      <c r="G13" s="20" t="s">
        <v>18</v>
      </c>
      <c r="H13" t="s">
        <v>15</v>
      </c>
      <c r="I13" t="s">
        <v>18</v>
      </c>
      <c r="J13" t="s">
        <v>15</v>
      </c>
      <c r="L13" t="s">
        <v>15</v>
      </c>
      <c r="N13">
        <f t="shared" si="0"/>
        <v>5</v>
      </c>
      <c r="O13">
        <f t="shared" si="1"/>
        <v>5</v>
      </c>
      <c r="P13" s="16">
        <f t="shared" si="2"/>
        <v>0.5</v>
      </c>
    </row>
    <row r="14" spans="1:16" x14ac:dyDescent="0.3">
      <c r="A14" s="15" t="s">
        <v>293</v>
      </c>
      <c r="B14" t="s">
        <v>18</v>
      </c>
      <c r="C14" t="s">
        <v>18</v>
      </c>
      <c r="D14" t="s">
        <v>15</v>
      </c>
      <c r="E14" t="s">
        <v>15</v>
      </c>
      <c r="F14" t="s">
        <v>15</v>
      </c>
      <c r="G14" t="s">
        <v>18</v>
      </c>
      <c r="H14" t="s">
        <v>15</v>
      </c>
      <c r="I14" t="s">
        <v>18</v>
      </c>
      <c r="J14" t="s">
        <v>15</v>
      </c>
      <c r="L14" t="s">
        <v>18</v>
      </c>
      <c r="N14">
        <f t="shared" si="0"/>
        <v>5</v>
      </c>
      <c r="O14">
        <f t="shared" si="1"/>
        <v>5</v>
      </c>
      <c r="P14" s="16">
        <f t="shared" si="2"/>
        <v>0.5</v>
      </c>
    </row>
    <row r="15" spans="1:16" x14ac:dyDescent="0.3">
      <c r="A15" s="15" t="s">
        <v>294</v>
      </c>
      <c r="B15" t="s">
        <v>18</v>
      </c>
      <c r="C15" t="s">
        <v>15</v>
      </c>
      <c r="D15" t="s">
        <v>15</v>
      </c>
      <c r="E15" t="s">
        <v>18</v>
      </c>
      <c r="F15" t="s">
        <v>15</v>
      </c>
      <c r="G15" t="s">
        <v>18</v>
      </c>
      <c r="H15" t="s">
        <v>15</v>
      </c>
      <c r="I15" t="s">
        <v>18</v>
      </c>
      <c r="J15" t="s">
        <v>18</v>
      </c>
      <c r="L15" t="s">
        <v>18</v>
      </c>
      <c r="N15">
        <f t="shared" si="0"/>
        <v>6</v>
      </c>
      <c r="O15">
        <f t="shared" si="1"/>
        <v>4</v>
      </c>
      <c r="P15" s="16">
        <f t="shared" si="2"/>
        <v>0.6</v>
      </c>
    </row>
    <row r="16" spans="1:16" x14ac:dyDescent="0.3">
      <c r="A16" s="15" t="s">
        <v>295</v>
      </c>
      <c r="B16" t="s">
        <v>18</v>
      </c>
      <c r="C16" t="s">
        <v>18</v>
      </c>
      <c r="D16" t="s">
        <v>15</v>
      </c>
      <c r="E16" t="s">
        <v>18</v>
      </c>
      <c r="F16" t="s">
        <v>15</v>
      </c>
      <c r="G16" t="s">
        <v>18</v>
      </c>
      <c r="H16" t="s">
        <v>15</v>
      </c>
      <c r="I16" t="s">
        <v>18</v>
      </c>
      <c r="J16" t="s">
        <v>15</v>
      </c>
      <c r="L16" t="s">
        <v>18</v>
      </c>
      <c r="N16">
        <f t="shared" si="0"/>
        <v>6</v>
      </c>
      <c r="O16">
        <f t="shared" si="1"/>
        <v>4</v>
      </c>
      <c r="P16" s="16">
        <f t="shared" si="2"/>
        <v>0.6</v>
      </c>
    </row>
    <row r="17" spans="1:16" x14ac:dyDescent="0.3">
      <c r="A17" s="15" t="s">
        <v>296</v>
      </c>
      <c r="B17" t="s">
        <v>18</v>
      </c>
      <c r="C17" t="s">
        <v>18</v>
      </c>
      <c r="D17" t="s">
        <v>18</v>
      </c>
      <c r="E17" t="s">
        <v>18</v>
      </c>
      <c r="F17" t="s">
        <v>15</v>
      </c>
      <c r="G17" t="s">
        <v>15</v>
      </c>
      <c r="H17" t="s">
        <v>15</v>
      </c>
      <c r="I17" t="s">
        <v>15</v>
      </c>
      <c r="J17" t="s">
        <v>15</v>
      </c>
      <c r="L17" t="s">
        <v>18</v>
      </c>
      <c r="N17">
        <f t="shared" si="0"/>
        <v>5</v>
      </c>
      <c r="O17">
        <f t="shared" si="1"/>
        <v>5</v>
      </c>
      <c r="P17" s="16">
        <f t="shared" si="2"/>
        <v>0.5</v>
      </c>
    </row>
    <row r="18" spans="1:16" x14ac:dyDescent="0.3">
      <c r="A18" s="15" t="s">
        <v>297</v>
      </c>
      <c r="B18" t="s">
        <v>18</v>
      </c>
      <c r="C18" t="s">
        <v>18</v>
      </c>
      <c r="D18" t="s">
        <v>15</v>
      </c>
      <c r="E18" t="s">
        <v>15</v>
      </c>
      <c r="F18" t="s">
        <v>15</v>
      </c>
      <c r="G18" t="s">
        <v>18</v>
      </c>
      <c r="H18" t="s">
        <v>15</v>
      </c>
      <c r="I18" t="s">
        <v>18</v>
      </c>
      <c r="J18" t="s">
        <v>15</v>
      </c>
      <c r="L18" t="s">
        <v>18</v>
      </c>
      <c r="N18">
        <f t="shared" si="0"/>
        <v>5</v>
      </c>
      <c r="O18">
        <f t="shared" si="1"/>
        <v>5</v>
      </c>
      <c r="P18" s="16">
        <f t="shared" si="2"/>
        <v>0.5</v>
      </c>
    </row>
    <row r="19" spans="1:16" x14ac:dyDescent="0.3">
      <c r="A19" s="15" t="s">
        <v>298</v>
      </c>
      <c r="B19" t="s">
        <v>18</v>
      </c>
      <c r="C19" t="s">
        <v>18</v>
      </c>
      <c r="D19" t="s">
        <v>18</v>
      </c>
      <c r="E19" t="s">
        <v>18</v>
      </c>
      <c r="F19" t="s">
        <v>15</v>
      </c>
      <c r="G19" t="s">
        <v>15</v>
      </c>
      <c r="H19" t="s">
        <v>15</v>
      </c>
      <c r="I19" t="s">
        <v>18</v>
      </c>
      <c r="J19" t="s">
        <v>15</v>
      </c>
      <c r="L19" t="s">
        <v>15</v>
      </c>
      <c r="N19">
        <f t="shared" si="0"/>
        <v>5</v>
      </c>
      <c r="O19">
        <f t="shared" si="1"/>
        <v>5</v>
      </c>
      <c r="P19" s="16">
        <f t="shared" si="2"/>
        <v>0.5</v>
      </c>
    </row>
    <row r="20" spans="1:16" x14ac:dyDescent="0.3">
      <c r="A20" s="15" t="s">
        <v>299</v>
      </c>
      <c r="B20" t="s">
        <v>15</v>
      </c>
      <c r="C20" t="s">
        <v>18</v>
      </c>
      <c r="D20" t="s">
        <v>15</v>
      </c>
      <c r="E20" t="s">
        <v>18</v>
      </c>
      <c r="F20" t="s">
        <v>15</v>
      </c>
      <c r="G20" t="s">
        <v>18</v>
      </c>
      <c r="H20" t="s">
        <v>15</v>
      </c>
      <c r="I20" t="s">
        <v>18</v>
      </c>
      <c r="J20" t="s">
        <v>15</v>
      </c>
      <c r="L20" t="s">
        <v>18</v>
      </c>
      <c r="N20">
        <f t="shared" si="0"/>
        <v>5</v>
      </c>
      <c r="O20">
        <f t="shared" si="1"/>
        <v>5</v>
      </c>
      <c r="P20" s="16">
        <f t="shared" si="2"/>
        <v>0.5</v>
      </c>
    </row>
    <row r="21" spans="1:16" x14ac:dyDescent="0.3">
      <c r="A21" s="15" t="s">
        <v>300</v>
      </c>
      <c r="B21" t="s">
        <v>15</v>
      </c>
      <c r="C21" t="s">
        <v>18</v>
      </c>
      <c r="D21" t="s">
        <v>15</v>
      </c>
      <c r="E21" t="s">
        <v>15</v>
      </c>
      <c r="F21" t="s">
        <v>15</v>
      </c>
      <c r="G21" t="s">
        <v>15</v>
      </c>
      <c r="H21" t="s">
        <v>15</v>
      </c>
      <c r="I21" t="s">
        <v>18</v>
      </c>
      <c r="J21" t="s">
        <v>15</v>
      </c>
      <c r="L21" t="s">
        <v>18</v>
      </c>
      <c r="N21">
        <f t="shared" si="0"/>
        <v>3</v>
      </c>
      <c r="O21">
        <f t="shared" si="1"/>
        <v>7</v>
      </c>
      <c r="P21" s="16">
        <f t="shared" si="2"/>
        <v>0.3</v>
      </c>
    </row>
    <row r="22" spans="1:16" x14ac:dyDescent="0.3">
      <c r="A22" s="15" t="s">
        <v>301</v>
      </c>
      <c r="B22" t="s">
        <v>15</v>
      </c>
      <c r="C22" t="s">
        <v>18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18</v>
      </c>
      <c r="J22" t="s">
        <v>15</v>
      </c>
      <c r="L22" t="s">
        <v>18</v>
      </c>
      <c r="N22">
        <f t="shared" si="0"/>
        <v>3</v>
      </c>
      <c r="O22">
        <f t="shared" si="1"/>
        <v>7</v>
      </c>
      <c r="P22" s="16">
        <f t="shared" si="2"/>
        <v>0.3</v>
      </c>
    </row>
    <row r="23" spans="1:16" x14ac:dyDescent="0.3">
      <c r="P23" s="17"/>
    </row>
    <row r="24" spans="1:16" x14ac:dyDescent="0.3">
      <c r="A24" t="s">
        <v>18</v>
      </c>
      <c r="B24">
        <f t="shared" ref="B24:K24" si="3">COUNTIF(B3:B22,$A$24)</f>
        <v>14</v>
      </c>
      <c r="C24">
        <f t="shared" si="3"/>
        <v>18</v>
      </c>
      <c r="D24">
        <f t="shared" si="3"/>
        <v>6</v>
      </c>
      <c r="E24">
        <f t="shared" si="3"/>
        <v>15</v>
      </c>
      <c r="F24">
        <f t="shared" si="3"/>
        <v>3</v>
      </c>
      <c r="G24">
        <f t="shared" si="3"/>
        <v>11</v>
      </c>
      <c r="H24">
        <f t="shared" si="3"/>
        <v>4</v>
      </c>
      <c r="I24">
        <f t="shared" si="3"/>
        <v>17</v>
      </c>
      <c r="J24">
        <f t="shared" si="3"/>
        <v>8</v>
      </c>
      <c r="K24">
        <f t="shared" si="3"/>
        <v>3</v>
      </c>
      <c r="L24">
        <f>COUNTIF(L3:L22,$A$24)</f>
        <v>13</v>
      </c>
    </row>
    <row r="25" spans="1:16" x14ac:dyDescent="0.3">
      <c r="A25" t="s">
        <v>15</v>
      </c>
      <c r="B25">
        <f t="shared" ref="B25:K25" si="4">COUNTIF(B3:B22,$A$25)</f>
        <v>5</v>
      </c>
      <c r="C25">
        <f t="shared" si="4"/>
        <v>2</v>
      </c>
      <c r="D25">
        <f t="shared" si="4"/>
        <v>14</v>
      </c>
      <c r="E25">
        <f t="shared" si="4"/>
        <v>5</v>
      </c>
      <c r="F25">
        <f t="shared" si="4"/>
        <v>17</v>
      </c>
      <c r="G25">
        <f t="shared" si="4"/>
        <v>9</v>
      </c>
      <c r="H25">
        <f t="shared" si="4"/>
        <v>16</v>
      </c>
      <c r="I25">
        <f t="shared" si="4"/>
        <v>3</v>
      </c>
      <c r="J25">
        <f t="shared" si="4"/>
        <v>12</v>
      </c>
      <c r="K25">
        <f t="shared" si="4"/>
        <v>4</v>
      </c>
      <c r="L25">
        <f>COUNTIF(L3:L22,$A$25)</f>
        <v>7</v>
      </c>
    </row>
    <row r="26" spans="1:16" x14ac:dyDescent="0.3">
      <c r="A26" t="s">
        <v>254</v>
      </c>
      <c r="B26" s="16">
        <f>B24/(B24+B25)</f>
        <v>0.73684210526315785</v>
      </c>
      <c r="C26" s="16">
        <f t="shared" ref="C26:L26" si="5">C24/(C24+C25)</f>
        <v>0.9</v>
      </c>
      <c r="D26" s="16">
        <f t="shared" si="5"/>
        <v>0.3</v>
      </c>
      <c r="E26" s="16">
        <f t="shared" si="5"/>
        <v>0.75</v>
      </c>
      <c r="F26" s="16">
        <f t="shared" si="5"/>
        <v>0.15</v>
      </c>
      <c r="G26" s="16">
        <f t="shared" si="5"/>
        <v>0.55000000000000004</v>
      </c>
      <c r="H26" s="16">
        <f t="shared" si="5"/>
        <v>0.2</v>
      </c>
      <c r="I26" s="16">
        <f t="shared" si="5"/>
        <v>0.85</v>
      </c>
      <c r="J26" s="16">
        <f t="shared" si="5"/>
        <v>0.4</v>
      </c>
      <c r="K26" s="16">
        <f t="shared" si="5"/>
        <v>0.42857142857142855</v>
      </c>
      <c r="L26" s="16">
        <f t="shared" si="5"/>
        <v>0.65</v>
      </c>
      <c r="M26" s="17"/>
    </row>
    <row r="29" spans="1:16" x14ac:dyDescent="0.3">
      <c r="A29" t="s">
        <v>302</v>
      </c>
      <c r="B29" t="s">
        <v>18</v>
      </c>
      <c r="C29" t="s">
        <v>114</v>
      </c>
      <c r="D29" t="s">
        <v>114</v>
      </c>
      <c r="E29" t="s">
        <v>114</v>
      </c>
      <c r="F29" t="s">
        <v>114</v>
      </c>
      <c r="G29" t="s">
        <v>114</v>
      </c>
      <c r="H29" t="s">
        <v>114</v>
      </c>
      <c r="I29" t="s">
        <v>114</v>
      </c>
      <c r="J29" t="s">
        <v>115</v>
      </c>
      <c r="K29" t="s">
        <v>114</v>
      </c>
      <c r="L29" t="s">
        <v>114</v>
      </c>
      <c r="N29">
        <f t="shared" ref="N29" si="6">COUNTIF(B29:L29,$N$2)</f>
        <v>10</v>
      </c>
      <c r="O29">
        <f t="shared" ref="O29" si="7">COUNTIF(B29:L29,$O$2)</f>
        <v>1</v>
      </c>
      <c r="P29" s="16">
        <f t="shared" ref="P29" si="8">N29/(N29+O29)</f>
        <v>0.90909090909090906</v>
      </c>
    </row>
  </sheetData>
  <mergeCells count="11">
    <mergeCell ref="H1:H2"/>
    <mergeCell ref="I1:I2"/>
    <mergeCell ref="J1:J2"/>
    <mergeCell ref="K1:K2"/>
    <mergeCell ref="L1:L2"/>
    <mergeCell ref="G1:G2"/>
    <mergeCell ref="B1:B2"/>
    <mergeCell ref="C1:C2"/>
    <mergeCell ref="D1:D2"/>
    <mergeCell ref="E1:E2"/>
    <mergeCell ref="F1:F2"/>
  </mergeCells>
  <conditionalFormatting sqref="B26:H26 J26 L2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:P2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A03C-62D6-4364-9036-83AF522E6952}">
  <dimension ref="A1:Y117"/>
  <sheetViews>
    <sheetView workbookViewId="0">
      <pane xSplit="3" ySplit="2" topLeftCell="I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4" x14ac:dyDescent="0.3"/>
  <cols>
    <col min="1" max="1" width="10.33203125" bestFit="1" customWidth="1"/>
    <col min="2" max="2" width="9.44140625" bestFit="1" customWidth="1"/>
    <col min="3" max="3" width="14.88671875" bestFit="1" customWidth="1"/>
    <col min="4" max="4" width="13.6640625" bestFit="1" customWidth="1"/>
    <col min="5" max="5" width="10.21875" bestFit="1" customWidth="1"/>
    <col min="6" max="6" width="24.5546875" bestFit="1" customWidth="1"/>
    <col min="7" max="7" width="20.77734375" bestFit="1" customWidth="1"/>
    <col min="8" max="8" width="11.21875" bestFit="1" customWidth="1"/>
    <col min="9" max="9" width="6.44140625" bestFit="1" customWidth="1"/>
    <col min="10" max="10" width="7" bestFit="1" customWidth="1"/>
    <col min="11" max="11" width="9.6640625" bestFit="1" customWidth="1"/>
    <col min="12" max="12" width="14.21875" bestFit="1" customWidth="1"/>
    <col min="13" max="13" width="11.44140625" bestFit="1" customWidth="1"/>
    <col min="14" max="14" width="12.5546875" bestFit="1" customWidth="1"/>
    <col min="15" max="16" width="12.5546875" customWidth="1"/>
    <col min="17" max="17" width="16.44140625" bestFit="1" customWidth="1"/>
    <col min="18" max="18" width="11.44140625" bestFit="1" customWidth="1"/>
    <col min="19" max="19" width="11.77734375" bestFit="1" customWidth="1"/>
    <col min="20" max="20" width="13.21875" bestFit="1" customWidth="1"/>
    <col min="21" max="21" width="11.77734375" bestFit="1" customWidth="1"/>
    <col min="22" max="22" width="17.6640625" style="6" bestFit="1" customWidth="1"/>
    <col min="23" max="23" width="12.6640625" bestFit="1" customWidth="1"/>
    <col min="24" max="24" width="13.109375" bestFit="1" customWidth="1"/>
    <col min="25" max="25" width="46.6640625" bestFit="1" customWidth="1"/>
  </cols>
  <sheetData>
    <row r="1" spans="1:25" x14ac:dyDescent="0.3">
      <c r="A1" t="s">
        <v>0</v>
      </c>
      <c r="G1" t="s">
        <v>6</v>
      </c>
      <c r="I1" t="s">
        <v>73</v>
      </c>
      <c r="M1" t="s">
        <v>205</v>
      </c>
      <c r="R1" s="2" t="s">
        <v>23</v>
      </c>
      <c r="V1" s="6" t="s">
        <v>204</v>
      </c>
    </row>
    <row r="2" spans="1:25" ht="28.8" x14ac:dyDescent="0.3">
      <c r="A2" s="1" t="s">
        <v>1</v>
      </c>
      <c r="B2" s="1" t="s">
        <v>5</v>
      </c>
      <c r="C2" s="1" t="s">
        <v>2</v>
      </c>
      <c r="D2" s="1" t="s">
        <v>113</v>
      </c>
      <c r="E2" s="1" t="s">
        <v>3</v>
      </c>
      <c r="F2" s="1" t="s">
        <v>77</v>
      </c>
      <c r="G2" s="1" t="s">
        <v>4</v>
      </c>
      <c r="H2" s="1" t="s">
        <v>80</v>
      </c>
      <c r="I2" s="1" t="s">
        <v>94</v>
      </c>
      <c r="J2" s="1" t="s">
        <v>193</v>
      </c>
      <c r="K2" s="7" t="s">
        <v>216</v>
      </c>
      <c r="L2" s="7" t="s">
        <v>215</v>
      </c>
      <c r="M2" s="7" t="s">
        <v>17</v>
      </c>
      <c r="N2" s="7" t="s">
        <v>197</v>
      </c>
      <c r="O2" s="7" t="s">
        <v>232</v>
      </c>
      <c r="P2" s="7" t="s">
        <v>233</v>
      </c>
      <c r="Q2" s="7" t="s">
        <v>235</v>
      </c>
      <c r="R2" s="1" t="s">
        <v>19</v>
      </c>
      <c r="S2" s="1" t="s">
        <v>29</v>
      </c>
      <c r="T2" s="7" t="s">
        <v>220</v>
      </c>
      <c r="U2" s="7" t="s">
        <v>67</v>
      </c>
      <c r="V2" s="7" t="s">
        <v>199</v>
      </c>
      <c r="W2" t="s">
        <v>202</v>
      </c>
      <c r="X2" t="s">
        <v>203</v>
      </c>
      <c r="Y2" s="1" t="s">
        <v>34</v>
      </c>
    </row>
    <row r="3" spans="1:25" x14ac:dyDescent="0.3">
      <c r="A3">
        <v>1</v>
      </c>
      <c r="B3" t="s">
        <v>10</v>
      </c>
      <c r="C3" t="s">
        <v>75</v>
      </c>
      <c r="D3" t="s">
        <v>76</v>
      </c>
      <c r="E3" t="s">
        <v>114</v>
      </c>
      <c r="F3" t="s">
        <v>78</v>
      </c>
      <c r="G3" t="s">
        <v>70</v>
      </c>
      <c r="H3" t="s">
        <v>89</v>
      </c>
      <c r="I3" t="s">
        <v>114</v>
      </c>
      <c r="J3" t="s">
        <v>114</v>
      </c>
      <c r="K3" t="s">
        <v>15</v>
      </c>
      <c r="L3" t="s">
        <v>15</v>
      </c>
      <c r="M3" t="s">
        <v>15</v>
      </c>
      <c r="N3" t="s">
        <v>79</v>
      </c>
      <c r="Q3" t="s">
        <v>234</v>
      </c>
      <c r="R3" t="s">
        <v>15</v>
      </c>
      <c r="S3" t="s">
        <v>18</v>
      </c>
      <c r="T3" t="s">
        <v>79</v>
      </c>
      <c r="U3">
        <v>31</v>
      </c>
      <c r="V3" s="6">
        <v>215</v>
      </c>
      <c r="W3">
        <f>1752-1758</f>
        <v>-6</v>
      </c>
    </row>
    <row r="4" spans="1:25" x14ac:dyDescent="0.3">
      <c r="A4">
        <v>1</v>
      </c>
      <c r="B4" t="s">
        <v>10</v>
      </c>
      <c r="C4" t="s">
        <v>75</v>
      </c>
      <c r="D4" t="s">
        <v>76</v>
      </c>
      <c r="E4" t="s">
        <v>114</v>
      </c>
      <c r="F4" t="s">
        <v>78</v>
      </c>
      <c r="G4" t="s">
        <v>70</v>
      </c>
      <c r="H4" t="s">
        <v>90</v>
      </c>
      <c r="I4" t="s">
        <v>115</v>
      </c>
      <c r="J4" t="s">
        <v>114</v>
      </c>
      <c r="K4" t="s">
        <v>18</v>
      </c>
      <c r="L4" t="s">
        <v>15</v>
      </c>
      <c r="M4" t="s">
        <v>15</v>
      </c>
      <c r="N4" t="s">
        <v>79</v>
      </c>
      <c r="Q4" t="s">
        <v>234</v>
      </c>
      <c r="R4" t="s">
        <v>15</v>
      </c>
      <c r="S4" t="s">
        <v>18</v>
      </c>
      <c r="T4" t="s">
        <v>79</v>
      </c>
      <c r="U4">
        <v>29</v>
      </c>
      <c r="V4" s="6">
        <v>215</v>
      </c>
      <c r="W4">
        <f>1595-1583</f>
        <v>12</v>
      </c>
    </row>
    <row r="5" spans="1:25" x14ac:dyDescent="0.3">
      <c r="A5">
        <v>2</v>
      </c>
      <c r="B5" t="s">
        <v>10</v>
      </c>
      <c r="C5" t="s">
        <v>82</v>
      </c>
      <c r="D5" t="s">
        <v>76</v>
      </c>
      <c r="E5" t="s">
        <v>114</v>
      </c>
      <c r="F5" t="s">
        <v>83</v>
      </c>
      <c r="G5" t="s">
        <v>164</v>
      </c>
      <c r="H5" t="s">
        <v>90</v>
      </c>
      <c r="I5" t="s">
        <v>114</v>
      </c>
      <c r="J5" t="s">
        <v>114</v>
      </c>
      <c r="K5" t="s">
        <v>15</v>
      </c>
      <c r="L5" t="s">
        <v>15</v>
      </c>
      <c r="M5" t="s">
        <v>18</v>
      </c>
      <c r="N5" t="s">
        <v>15</v>
      </c>
      <c r="O5" t="s">
        <v>15</v>
      </c>
      <c r="P5" t="s">
        <v>79</v>
      </c>
      <c r="S5" t="s">
        <v>18</v>
      </c>
      <c r="T5" t="s">
        <v>84</v>
      </c>
      <c r="U5">
        <v>15</v>
      </c>
      <c r="V5" s="6">
        <v>210</v>
      </c>
      <c r="W5">
        <f>1485-1421</f>
        <v>64</v>
      </c>
      <c r="Y5" t="s">
        <v>85</v>
      </c>
    </row>
    <row r="6" spans="1:25" x14ac:dyDescent="0.3">
      <c r="A6">
        <v>3</v>
      </c>
      <c r="B6" t="s">
        <v>10</v>
      </c>
      <c r="C6" t="s">
        <v>86</v>
      </c>
      <c r="D6" t="s">
        <v>87</v>
      </c>
      <c r="E6" t="s">
        <v>115</v>
      </c>
      <c r="F6" t="s">
        <v>88</v>
      </c>
      <c r="G6" t="s">
        <v>70</v>
      </c>
      <c r="H6" t="s">
        <v>89</v>
      </c>
      <c r="I6" t="s">
        <v>114</v>
      </c>
      <c r="J6" t="s">
        <v>114</v>
      </c>
      <c r="K6" t="s">
        <v>18</v>
      </c>
      <c r="L6" t="s">
        <v>18</v>
      </c>
      <c r="M6" t="s">
        <v>18</v>
      </c>
      <c r="N6" t="s">
        <v>79</v>
      </c>
      <c r="Q6" t="s">
        <v>234</v>
      </c>
      <c r="R6" t="s">
        <v>15</v>
      </c>
      <c r="S6" t="s">
        <v>18</v>
      </c>
      <c r="T6" t="s">
        <v>79</v>
      </c>
      <c r="U6">
        <v>12</v>
      </c>
      <c r="V6" s="6">
        <v>172</v>
      </c>
      <c r="W6">
        <f>1493-1472</f>
        <v>21</v>
      </c>
      <c r="Y6" t="s">
        <v>91</v>
      </c>
    </row>
    <row r="7" spans="1:25" x14ac:dyDescent="0.3">
      <c r="A7">
        <v>3</v>
      </c>
      <c r="B7" t="s">
        <v>10</v>
      </c>
      <c r="C7" t="s">
        <v>86</v>
      </c>
      <c r="D7" t="s">
        <v>87</v>
      </c>
      <c r="E7" t="s">
        <v>115</v>
      </c>
      <c r="F7" t="s">
        <v>88</v>
      </c>
      <c r="G7" t="s">
        <v>71</v>
      </c>
      <c r="H7" t="s">
        <v>90</v>
      </c>
      <c r="I7" t="s">
        <v>114</v>
      </c>
      <c r="J7" t="s">
        <v>114</v>
      </c>
      <c r="K7" t="s">
        <v>15</v>
      </c>
      <c r="L7" t="s">
        <v>15</v>
      </c>
      <c r="M7" t="s">
        <v>18</v>
      </c>
      <c r="N7" t="s">
        <v>79</v>
      </c>
      <c r="R7" t="s">
        <v>15</v>
      </c>
      <c r="S7" t="s">
        <v>18</v>
      </c>
      <c r="T7" t="s">
        <v>79</v>
      </c>
      <c r="U7">
        <v>12</v>
      </c>
      <c r="V7" s="6">
        <v>172</v>
      </c>
      <c r="W7">
        <f>1382-1364</f>
        <v>18</v>
      </c>
      <c r="Y7" t="s">
        <v>91</v>
      </c>
    </row>
    <row r="8" spans="1:25" x14ac:dyDescent="0.3">
      <c r="A8">
        <v>4</v>
      </c>
      <c r="B8" t="s">
        <v>10</v>
      </c>
      <c r="C8" t="s">
        <v>92</v>
      </c>
      <c r="D8" t="s">
        <v>87</v>
      </c>
      <c r="E8" t="s">
        <v>115</v>
      </c>
      <c r="F8" t="s">
        <v>93</v>
      </c>
      <c r="G8" t="s">
        <v>70</v>
      </c>
      <c r="H8" t="s">
        <v>90</v>
      </c>
      <c r="I8" t="s">
        <v>114</v>
      </c>
      <c r="J8" t="s">
        <v>114</v>
      </c>
      <c r="K8" t="s">
        <v>15</v>
      </c>
      <c r="L8" t="s">
        <v>15</v>
      </c>
      <c r="M8" t="s">
        <v>18</v>
      </c>
      <c r="N8" t="s">
        <v>79</v>
      </c>
      <c r="Q8" t="s">
        <v>234</v>
      </c>
      <c r="R8" t="s">
        <v>15</v>
      </c>
      <c r="S8" t="s">
        <v>18</v>
      </c>
      <c r="T8" t="s">
        <v>79</v>
      </c>
      <c r="U8">
        <v>5</v>
      </c>
      <c r="V8" s="6">
        <v>217</v>
      </c>
      <c r="W8">
        <f>928-918</f>
        <v>10</v>
      </c>
    </row>
    <row r="9" spans="1:25" x14ac:dyDescent="0.3">
      <c r="A9">
        <v>4</v>
      </c>
      <c r="B9" t="s">
        <v>10</v>
      </c>
      <c r="C9" t="s">
        <v>92</v>
      </c>
      <c r="D9" t="s">
        <v>87</v>
      </c>
      <c r="E9" t="s">
        <v>115</v>
      </c>
      <c r="F9" t="s">
        <v>93</v>
      </c>
      <c r="G9" t="s">
        <v>71</v>
      </c>
      <c r="H9" t="s">
        <v>89</v>
      </c>
      <c r="I9" t="s">
        <v>114</v>
      </c>
      <c r="J9" t="s">
        <v>114</v>
      </c>
      <c r="K9" t="s">
        <v>18</v>
      </c>
      <c r="L9" t="s">
        <v>18</v>
      </c>
      <c r="M9" t="s">
        <v>18</v>
      </c>
      <c r="N9" t="s">
        <v>79</v>
      </c>
      <c r="R9" t="s">
        <v>15</v>
      </c>
      <c r="S9" t="s">
        <v>18</v>
      </c>
      <c r="T9" t="s">
        <v>79</v>
      </c>
      <c r="U9">
        <v>5</v>
      </c>
      <c r="V9" s="6">
        <v>217</v>
      </c>
      <c r="W9" t="s">
        <v>218</v>
      </c>
    </row>
    <row r="10" spans="1:25" x14ac:dyDescent="0.3">
      <c r="A10">
        <v>5</v>
      </c>
      <c r="B10" t="s">
        <v>10</v>
      </c>
      <c r="C10" t="s">
        <v>95</v>
      </c>
      <c r="D10" t="s">
        <v>21</v>
      </c>
      <c r="E10" t="s">
        <v>114</v>
      </c>
      <c r="F10" t="s">
        <v>98</v>
      </c>
      <c r="G10" t="s">
        <v>70</v>
      </c>
      <c r="H10" t="s">
        <v>99</v>
      </c>
      <c r="I10" t="s">
        <v>114</v>
      </c>
      <c r="J10" t="s">
        <v>114</v>
      </c>
      <c r="K10" t="s">
        <v>18</v>
      </c>
      <c r="L10" t="s">
        <v>18</v>
      </c>
      <c r="M10" t="s">
        <v>15</v>
      </c>
      <c r="N10" t="s">
        <v>79</v>
      </c>
      <c r="Q10" t="s">
        <v>234</v>
      </c>
      <c r="R10" t="s">
        <v>15</v>
      </c>
      <c r="S10" t="s">
        <v>18</v>
      </c>
      <c r="T10" t="s">
        <v>79</v>
      </c>
      <c r="U10">
        <v>3</v>
      </c>
      <c r="V10" s="6">
        <v>321</v>
      </c>
      <c r="W10">
        <f>1417-1394</f>
        <v>23</v>
      </c>
    </row>
    <row r="11" spans="1:25" x14ac:dyDescent="0.3">
      <c r="A11">
        <v>5</v>
      </c>
      <c r="B11" t="s">
        <v>10</v>
      </c>
      <c r="C11" t="s">
        <v>95</v>
      </c>
      <c r="D11" t="s">
        <v>21</v>
      </c>
      <c r="E11" t="s">
        <v>114</v>
      </c>
      <c r="F11" t="s">
        <v>98</v>
      </c>
      <c r="G11" t="s">
        <v>70</v>
      </c>
      <c r="H11" t="s">
        <v>100</v>
      </c>
      <c r="I11" t="s">
        <v>114</v>
      </c>
      <c r="J11" t="s">
        <v>114</v>
      </c>
      <c r="K11" t="s">
        <v>15</v>
      </c>
      <c r="L11" t="s">
        <v>15</v>
      </c>
      <c r="M11" t="s">
        <v>15</v>
      </c>
      <c r="N11" t="s">
        <v>79</v>
      </c>
      <c r="Q11" t="s">
        <v>234</v>
      </c>
      <c r="R11" t="s">
        <v>15</v>
      </c>
      <c r="S11" t="s">
        <v>18</v>
      </c>
      <c r="T11" t="s">
        <v>79</v>
      </c>
      <c r="U11">
        <v>2</v>
      </c>
      <c r="V11" s="6">
        <v>321</v>
      </c>
      <c r="W11">
        <f>795-141</f>
        <v>654</v>
      </c>
    </row>
    <row r="12" spans="1:25" x14ac:dyDescent="0.3">
      <c r="A12">
        <v>6</v>
      </c>
      <c r="B12" t="s">
        <v>10</v>
      </c>
      <c r="C12" t="s">
        <v>96</v>
      </c>
      <c r="D12" t="s">
        <v>87</v>
      </c>
      <c r="E12" t="s">
        <v>115</v>
      </c>
      <c r="F12" t="s">
        <v>101</v>
      </c>
      <c r="G12" t="s">
        <v>70</v>
      </c>
      <c r="H12" t="s">
        <v>89</v>
      </c>
      <c r="I12" t="s">
        <v>114</v>
      </c>
      <c r="J12" t="s">
        <v>115</v>
      </c>
      <c r="K12" t="s">
        <v>15</v>
      </c>
      <c r="L12" t="s">
        <v>15</v>
      </c>
      <c r="M12" t="s">
        <v>115</v>
      </c>
      <c r="N12" t="s">
        <v>79</v>
      </c>
      <c r="Q12" t="s">
        <v>234</v>
      </c>
      <c r="R12" t="s">
        <v>15</v>
      </c>
      <c r="S12" t="s">
        <v>114</v>
      </c>
      <c r="T12" t="s">
        <v>79</v>
      </c>
      <c r="U12">
        <v>5</v>
      </c>
      <c r="V12" s="6">
        <v>169</v>
      </c>
      <c r="W12" t="s">
        <v>218</v>
      </c>
      <c r="Y12" t="s">
        <v>201</v>
      </c>
    </row>
    <row r="13" spans="1:25" x14ac:dyDescent="0.3">
      <c r="A13">
        <v>6</v>
      </c>
      <c r="B13" t="s">
        <v>10</v>
      </c>
      <c r="C13" t="s">
        <v>96</v>
      </c>
      <c r="D13" t="s">
        <v>87</v>
      </c>
      <c r="E13" t="s">
        <v>115</v>
      </c>
      <c r="F13" t="s">
        <v>101</v>
      </c>
      <c r="G13" t="s">
        <v>70</v>
      </c>
      <c r="H13" t="s">
        <v>90</v>
      </c>
      <c r="I13" t="s">
        <v>114</v>
      </c>
      <c r="J13" t="s">
        <v>115</v>
      </c>
      <c r="K13" t="s">
        <v>15</v>
      </c>
      <c r="L13" t="s">
        <v>15</v>
      </c>
      <c r="M13" t="s">
        <v>15</v>
      </c>
      <c r="N13" t="s">
        <v>79</v>
      </c>
      <c r="Q13" t="s">
        <v>234</v>
      </c>
      <c r="R13" t="s">
        <v>15</v>
      </c>
      <c r="S13" t="s">
        <v>18</v>
      </c>
      <c r="T13" t="s">
        <v>79</v>
      </c>
      <c r="U13">
        <v>0</v>
      </c>
      <c r="W13" t="s">
        <v>218</v>
      </c>
      <c r="Y13" t="s">
        <v>196</v>
      </c>
    </row>
    <row r="14" spans="1:25" x14ac:dyDescent="0.3">
      <c r="A14">
        <v>7</v>
      </c>
      <c r="B14" t="s">
        <v>10</v>
      </c>
      <c r="C14" t="s">
        <v>97</v>
      </c>
      <c r="D14" t="s">
        <v>87</v>
      </c>
      <c r="E14" t="s">
        <v>115</v>
      </c>
      <c r="F14" t="s">
        <v>102</v>
      </c>
      <c r="G14" t="s">
        <v>70</v>
      </c>
      <c r="H14" t="s">
        <v>89</v>
      </c>
      <c r="I14" t="s">
        <v>114</v>
      </c>
      <c r="J14" t="s">
        <v>115</v>
      </c>
      <c r="K14" t="s">
        <v>18</v>
      </c>
      <c r="L14" t="s">
        <v>18</v>
      </c>
      <c r="M14" t="s">
        <v>18</v>
      </c>
      <c r="N14" t="s">
        <v>79</v>
      </c>
      <c r="Q14" t="s">
        <v>234</v>
      </c>
      <c r="R14" t="s">
        <v>15</v>
      </c>
      <c r="S14" t="s">
        <v>114</v>
      </c>
      <c r="T14" t="s">
        <v>79</v>
      </c>
      <c r="U14">
        <v>6</v>
      </c>
      <c r="V14" s="6">
        <v>183</v>
      </c>
      <c r="W14">
        <f>1105-1093</f>
        <v>12</v>
      </c>
    </row>
    <row r="15" spans="1:25" x14ac:dyDescent="0.3">
      <c r="A15">
        <v>7</v>
      </c>
      <c r="B15" t="s">
        <v>10</v>
      </c>
      <c r="C15" t="s">
        <v>97</v>
      </c>
      <c r="D15" t="s">
        <v>87</v>
      </c>
      <c r="E15" t="s">
        <v>115</v>
      </c>
      <c r="F15" t="s">
        <v>102</v>
      </c>
      <c r="G15" t="s">
        <v>71</v>
      </c>
      <c r="H15" t="s">
        <v>90</v>
      </c>
      <c r="I15" t="s">
        <v>114</v>
      </c>
      <c r="J15" t="s">
        <v>115</v>
      </c>
      <c r="K15" t="s">
        <v>18</v>
      </c>
      <c r="L15" t="s">
        <v>18</v>
      </c>
      <c r="M15" t="s">
        <v>18</v>
      </c>
      <c r="N15" t="s">
        <v>79</v>
      </c>
      <c r="R15" t="s">
        <v>15</v>
      </c>
      <c r="S15" t="s">
        <v>114</v>
      </c>
      <c r="T15" t="s">
        <v>79</v>
      </c>
      <c r="U15">
        <v>6</v>
      </c>
      <c r="V15" s="6">
        <v>183</v>
      </c>
      <c r="W15">
        <f>1287-1247</f>
        <v>40</v>
      </c>
    </row>
    <row r="16" spans="1:25" x14ac:dyDescent="0.3">
      <c r="A16">
        <v>8</v>
      </c>
      <c r="B16" t="s">
        <v>10</v>
      </c>
      <c r="C16" t="s">
        <v>104</v>
      </c>
      <c r="D16" t="s">
        <v>25</v>
      </c>
      <c r="E16" t="s">
        <v>114</v>
      </c>
      <c r="F16" t="s">
        <v>103</v>
      </c>
      <c r="G16" t="s">
        <v>70</v>
      </c>
      <c r="H16" t="s">
        <v>99</v>
      </c>
      <c r="I16" t="s">
        <v>115</v>
      </c>
      <c r="J16" t="s">
        <v>115</v>
      </c>
      <c r="K16" t="s">
        <v>15</v>
      </c>
      <c r="L16" t="s">
        <v>15</v>
      </c>
      <c r="M16" t="s">
        <v>15</v>
      </c>
      <c r="N16" t="s">
        <v>79</v>
      </c>
      <c r="Q16" t="s">
        <v>236</v>
      </c>
      <c r="R16" t="s">
        <v>15</v>
      </c>
      <c r="S16" t="s">
        <v>18</v>
      </c>
      <c r="T16" t="s">
        <v>79</v>
      </c>
      <c r="U16">
        <v>4</v>
      </c>
      <c r="V16" s="6">
        <v>195</v>
      </c>
      <c r="W16">
        <f>1285-1267</f>
        <v>18</v>
      </c>
    </row>
    <row r="17" spans="1:23" x14ac:dyDescent="0.3">
      <c r="A17">
        <v>8</v>
      </c>
      <c r="B17" t="s">
        <v>10</v>
      </c>
      <c r="C17" t="s">
        <v>104</v>
      </c>
      <c r="D17" t="s">
        <v>25</v>
      </c>
      <c r="E17" t="s">
        <v>114</v>
      </c>
      <c r="F17" t="s">
        <v>103</v>
      </c>
      <c r="G17" t="s">
        <v>70</v>
      </c>
      <c r="H17" t="s">
        <v>100</v>
      </c>
      <c r="I17" t="s">
        <v>115</v>
      </c>
      <c r="J17" t="s">
        <v>115</v>
      </c>
      <c r="K17" t="s">
        <v>15</v>
      </c>
      <c r="L17" t="s">
        <v>15</v>
      </c>
      <c r="M17" t="s">
        <v>15</v>
      </c>
      <c r="N17" t="s">
        <v>79</v>
      </c>
      <c r="Q17" t="s">
        <v>236</v>
      </c>
      <c r="R17" t="s">
        <v>15</v>
      </c>
      <c r="S17" t="s">
        <v>18</v>
      </c>
      <c r="T17" t="s">
        <v>79</v>
      </c>
      <c r="U17">
        <v>3</v>
      </c>
      <c r="V17" s="6">
        <v>195</v>
      </c>
      <c r="W17" t="s">
        <v>218</v>
      </c>
    </row>
    <row r="18" spans="1:23" x14ac:dyDescent="0.3">
      <c r="A18">
        <v>9</v>
      </c>
      <c r="B18" t="s">
        <v>10</v>
      </c>
      <c r="C18" t="s">
        <v>105</v>
      </c>
      <c r="D18" t="s">
        <v>25</v>
      </c>
      <c r="E18" t="s">
        <v>114</v>
      </c>
      <c r="F18" t="s">
        <v>106</v>
      </c>
      <c r="G18" t="s">
        <v>70</v>
      </c>
      <c r="H18" t="s">
        <v>99</v>
      </c>
      <c r="I18" t="s">
        <v>114</v>
      </c>
      <c r="J18" t="s">
        <v>114</v>
      </c>
      <c r="K18" t="s">
        <v>18</v>
      </c>
      <c r="L18" t="s">
        <v>15</v>
      </c>
      <c r="M18" t="s">
        <v>15</v>
      </c>
      <c r="N18" t="s">
        <v>79</v>
      </c>
      <c r="Q18" t="s">
        <v>234</v>
      </c>
      <c r="R18" t="s">
        <v>15</v>
      </c>
      <c r="S18" t="s">
        <v>18</v>
      </c>
      <c r="T18" t="s">
        <v>79</v>
      </c>
      <c r="U18">
        <v>3</v>
      </c>
      <c r="V18" s="6">
        <v>482</v>
      </c>
      <c r="W18">
        <f>1964-934</f>
        <v>1030</v>
      </c>
    </row>
    <row r="19" spans="1:23" x14ac:dyDescent="0.3">
      <c r="A19">
        <v>9</v>
      </c>
      <c r="B19" t="s">
        <v>10</v>
      </c>
      <c r="C19" t="s">
        <v>105</v>
      </c>
      <c r="D19" t="s">
        <v>25</v>
      </c>
      <c r="E19" t="s">
        <v>114</v>
      </c>
      <c r="F19" t="s">
        <v>106</v>
      </c>
      <c r="G19" t="s">
        <v>70</v>
      </c>
      <c r="H19" t="s">
        <v>100</v>
      </c>
      <c r="I19" t="s">
        <v>114</v>
      </c>
      <c r="J19" t="s">
        <v>114</v>
      </c>
      <c r="K19" t="s">
        <v>18</v>
      </c>
      <c r="L19" t="s">
        <v>18</v>
      </c>
      <c r="M19" t="s">
        <v>15</v>
      </c>
      <c r="N19" t="s">
        <v>79</v>
      </c>
      <c r="Q19" t="s">
        <v>9</v>
      </c>
      <c r="R19" t="s">
        <v>15</v>
      </c>
      <c r="S19" t="s">
        <v>18</v>
      </c>
      <c r="T19" t="s">
        <v>79</v>
      </c>
      <c r="U19">
        <v>13</v>
      </c>
      <c r="V19" s="6">
        <v>482</v>
      </c>
      <c r="W19">
        <f>1766-1655</f>
        <v>111</v>
      </c>
    </row>
    <row r="20" spans="1:23" x14ac:dyDescent="0.3">
      <c r="A20">
        <v>10</v>
      </c>
      <c r="B20" t="s">
        <v>10</v>
      </c>
      <c r="C20" t="s">
        <v>107</v>
      </c>
      <c r="D20" t="s">
        <v>25</v>
      </c>
      <c r="E20" t="s">
        <v>114</v>
      </c>
      <c r="F20" t="s">
        <v>108</v>
      </c>
      <c r="G20" t="s">
        <v>70</v>
      </c>
      <c r="H20" t="s">
        <v>99</v>
      </c>
      <c r="I20" t="s">
        <v>114</v>
      </c>
      <c r="J20" t="s">
        <v>114</v>
      </c>
      <c r="K20" t="s">
        <v>18</v>
      </c>
      <c r="L20" t="s">
        <v>18</v>
      </c>
      <c r="M20" t="s">
        <v>15</v>
      </c>
      <c r="N20" t="s">
        <v>79</v>
      </c>
      <c r="Q20" t="s">
        <v>9</v>
      </c>
      <c r="R20" t="s">
        <v>15</v>
      </c>
      <c r="S20" t="s">
        <v>114</v>
      </c>
      <c r="T20" t="s">
        <v>79</v>
      </c>
      <c r="U20">
        <v>3</v>
      </c>
      <c r="V20" s="6">
        <v>307</v>
      </c>
      <c r="W20">
        <f>1940-1929</f>
        <v>11</v>
      </c>
    </row>
    <row r="21" spans="1:23" x14ac:dyDescent="0.3">
      <c r="A21">
        <v>10</v>
      </c>
      <c r="B21" t="s">
        <v>10</v>
      </c>
      <c r="C21" t="s">
        <v>107</v>
      </c>
      <c r="D21" t="s">
        <v>25</v>
      </c>
      <c r="E21" t="s">
        <v>114</v>
      </c>
      <c r="F21" t="s">
        <v>108</v>
      </c>
      <c r="G21" t="s">
        <v>70</v>
      </c>
      <c r="H21" t="s">
        <v>100</v>
      </c>
      <c r="I21" t="s">
        <v>114</v>
      </c>
      <c r="J21" t="s">
        <v>114</v>
      </c>
      <c r="K21" t="s">
        <v>18</v>
      </c>
      <c r="L21" t="s">
        <v>18</v>
      </c>
      <c r="M21" t="s">
        <v>15</v>
      </c>
      <c r="N21" t="s">
        <v>79</v>
      </c>
      <c r="Q21" t="s">
        <v>9</v>
      </c>
      <c r="R21" t="s">
        <v>15</v>
      </c>
      <c r="S21" t="s">
        <v>114</v>
      </c>
      <c r="T21" t="s">
        <v>79</v>
      </c>
      <c r="U21">
        <v>6</v>
      </c>
      <c r="V21" s="6">
        <v>307</v>
      </c>
      <c r="W21">
        <f>1974-1951</f>
        <v>23</v>
      </c>
    </row>
    <row r="22" spans="1:23" x14ac:dyDescent="0.3">
      <c r="A22">
        <v>11</v>
      </c>
      <c r="B22" t="s">
        <v>10</v>
      </c>
      <c r="C22" t="s">
        <v>109</v>
      </c>
      <c r="D22" t="s">
        <v>25</v>
      </c>
      <c r="E22" t="s">
        <v>114</v>
      </c>
      <c r="F22" t="s">
        <v>110</v>
      </c>
      <c r="G22" t="s">
        <v>70</v>
      </c>
      <c r="H22" t="s">
        <v>100</v>
      </c>
      <c r="I22" t="s">
        <v>114</v>
      </c>
      <c r="J22" t="s">
        <v>114</v>
      </c>
      <c r="K22" t="s">
        <v>18</v>
      </c>
      <c r="L22" t="s">
        <v>15</v>
      </c>
      <c r="M22" t="s">
        <v>15</v>
      </c>
      <c r="N22" t="s">
        <v>79</v>
      </c>
      <c r="Q22" t="s">
        <v>9</v>
      </c>
      <c r="R22" t="s">
        <v>15</v>
      </c>
      <c r="S22" t="s">
        <v>18</v>
      </c>
      <c r="T22" t="s">
        <v>79</v>
      </c>
      <c r="U22">
        <v>4</v>
      </c>
      <c r="V22" s="6">
        <v>314</v>
      </c>
      <c r="W22">
        <f>2024-1982</f>
        <v>42</v>
      </c>
    </row>
    <row r="23" spans="1:23" x14ac:dyDescent="0.3">
      <c r="A23">
        <v>12</v>
      </c>
      <c r="B23" t="s">
        <v>10</v>
      </c>
      <c r="C23" t="s">
        <v>111</v>
      </c>
      <c r="D23" t="s">
        <v>112</v>
      </c>
      <c r="E23" t="s">
        <v>114</v>
      </c>
      <c r="F23" t="s">
        <v>3</v>
      </c>
      <c r="G23" t="s">
        <v>71</v>
      </c>
      <c r="H23" t="s">
        <v>100</v>
      </c>
      <c r="I23" t="s">
        <v>114</v>
      </c>
      <c r="J23" t="s">
        <v>115</v>
      </c>
      <c r="K23" t="s">
        <v>18</v>
      </c>
      <c r="L23" t="s">
        <v>15</v>
      </c>
      <c r="M23" t="s">
        <v>18</v>
      </c>
      <c r="N23" t="s">
        <v>79</v>
      </c>
      <c r="R23" t="s">
        <v>15</v>
      </c>
      <c r="S23" t="s">
        <v>18</v>
      </c>
      <c r="T23" t="s">
        <v>15</v>
      </c>
      <c r="U23">
        <v>2</v>
      </c>
      <c r="V23" s="6">
        <v>348</v>
      </c>
      <c r="W23">
        <f>1773-1748</f>
        <v>25</v>
      </c>
    </row>
    <row r="24" spans="1:23" x14ac:dyDescent="0.3">
      <c r="A24">
        <v>12</v>
      </c>
      <c r="B24" t="s">
        <v>10</v>
      </c>
      <c r="C24" t="s">
        <v>111</v>
      </c>
      <c r="D24" t="s">
        <v>112</v>
      </c>
      <c r="E24" t="s">
        <v>114</v>
      </c>
      <c r="F24" t="s">
        <v>3</v>
      </c>
      <c r="G24" t="s">
        <v>70</v>
      </c>
      <c r="H24" t="s">
        <v>99</v>
      </c>
      <c r="I24" t="s">
        <v>114</v>
      </c>
      <c r="J24" t="s">
        <v>115</v>
      </c>
      <c r="K24" t="s">
        <v>18</v>
      </c>
      <c r="L24" t="s">
        <v>15</v>
      </c>
      <c r="M24" t="s">
        <v>15</v>
      </c>
      <c r="N24" t="s">
        <v>79</v>
      </c>
      <c r="Q24" t="s">
        <v>234</v>
      </c>
      <c r="R24" t="s">
        <v>15</v>
      </c>
      <c r="S24" t="s">
        <v>18</v>
      </c>
      <c r="T24" t="s">
        <v>79</v>
      </c>
      <c r="U24">
        <v>2</v>
      </c>
      <c r="V24" s="6">
        <v>348</v>
      </c>
      <c r="W24">
        <f>1908-1844</f>
        <v>64</v>
      </c>
    </row>
    <row r="25" spans="1:23" x14ac:dyDescent="0.3">
      <c r="A25">
        <v>13</v>
      </c>
      <c r="B25" t="s">
        <v>10</v>
      </c>
      <c r="C25" t="s">
        <v>116</v>
      </c>
      <c r="D25" t="s">
        <v>112</v>
      </c>
      <c r="E25" t="s">
        <v>114</v>
      </c>
      <c r="F25" t="s">
        <v>117</v>
      </c>
      <c r="G25" t="s">
        <v>164</v>
      </c>
      <c r="H25" t="s">
        <v>100</v>
      </c>
      <c r="I25" t="s">
        <v>114</v>
      </c>
      <c r="J25" t="s">
        <v>115</v>
      </c>
      <c r="K25" t="s">
        <v>15</v>
      </c>
      <c r="L25" t="s">
        <v>15</v>
      </c>
      <c r="M25" t="s">
        <v>18</v>
      </c>
      <c r="N25" t="s">
        <v>114</v>
      </c>
      <c r="O25" t="s">
        <v>15</v>
      </c>
      <c r="P25" t="s">
        <v>18</v>
      </c>
      <c r="R25" t="s">
        <v>15</v>
      </c>
      <c r="S25" t="s">
        <v>18</v>
      </c>
      <c r="T25" t="s">
        <v>84</v>
      </c>
      <c r="U25">
        <v>2</v>
      </c>
      <c r="V25" s="6">
        <v>333</v>
      </c>
    </row>
    <row r="26" spans="1:23" x14ac:dyDescent="0.3">
      <c r="A26">
        <v>13</v>
      </c>
      <c r="B26" t="s">
        <v>10</v>
      </c>
      <c r="C26" t="s">
        <v>116</v>
      </c>
      <c r="D26" t="s">
        <v>112</v>
      </c>
      <c r="E26" t="s">
        <v>114</v>
      </c>
      <c r="F26" t="s">
        <v>117</v>
      </c>
      <c r="G26" t="s">
        <v>164</v>
      </c>
      <c r="H26" t="s">
        <v>99</v>
      </c>
      <c r="I26" t="s">
        <v>114</v>
      </c>
      <c r="J26" t="s">
        <v>115</v>
      </c>
      <c r="K26" t="s">
        <v>18</v>
      </c>
      <c r="L26" t="s">
        <v>18</v>
      </c>
      <c r="M26" t="s">
        <v>18</v>
      </c>
      <c r="N26" t="s">
        <v>114</v>
      </c>
      <c r="O26" t="s">
        <v>15</v>
      </c>
      <c r="P26" t="s">
        <v>18</v>
      </c>
      <c r="R26" t="s">
        <v>15</v>
      </c>
      <c r="S26" t="s">
        <v>18</v>
      </c>
      <c r="T26" t="s">
        <v>84</v>
      </c>
      <c r="U26">
        <v>2</v>
      </c>
      <c r="V26" s="6">
        <v>333</v>
      </c>
    </row>
    <row r="27" spans="1:23" x14ac:dyDescent="0.3">
      <c r="A27">
        <v>14</v>
      </c>
      <c r="B27" t="s">
        <v>10</v>
      </c>
      <c r="C27" t="s">
        <v>118</v>
      </c>
      <c r="D27" t="s">
        <v>119</v>
      </c>
      <c r="E27" t="s">
        <v>115</v>
      </c>
      <c r="F27" t="s">
        <v>120</v>
      </c>
      <c r="G27" t="s">
        <v>164</v>
      </c>
      <c r="H27" t="s">
        <v>89</v>
      </c>
      <c r="I27" t="s">
        <v>114</v>
      </c>
      <c r="J27" t="s">
        <v>115</v>
      </c>
      <c r="K27" t="s">
        <v>18</v>
      </c>
      <c r="L27" t="s">
        <v>15</v>
      </c>
      <c r="M27" t="s">
        <v>18</v>
      </c>
      <c r="N27" t="s">
        <v>114</v>
      </c>
      <c r="O27" t="s">
        <v>15</v>
      </c>
      <c r="P27" t="s">
        <v>15</v>
      </c>
      <c r="R27" t="s">
        <v>15</v>
      </c>
      <c r="S27" t="s">
        <v>18</v>
      </c>
      <c r="T27" t="s">
        <v>198</v>
      </c>
      <c r="U27">
        <v>3</v>
      </c>
      <c r="V27" s="6">
        <v>409</v>
      </c>
    </row>
    <row r="28" spans="1:23" x14ac:dyDescent="0.3">
      <c r="A28">
        <v>14</v>
      </c>
      <c r="B28" t="s">
        <v>10</v>
      </c>
      <c r="C28" t="s">
        <v>118</v>
      </c>
      <c r="D28" t="s">
        <v>119</v>
      </c>
      <c r="E28" t="s">
        <v>115</v>
      </c>
      <c r="F28" t="s">
        <v>120</v>
      </c>
      <c r="G28" t="s">
        <v>164</v>
      </c>
      <c r="H28" t="s">
        <v>90</v>
      </c>
      <c r="I28" t="s">
        <v>114</v>
      </c>
      <c r="J28" t="s">
        <v>115</v>
      </c>
      <c r="K28" t="s">
        <v>18</v>
      </c>
      <c r="L28" t="s">
        <v>15</v>
      </c>
      <c r="M28" t="s">
        <v>18</v>
      </c>
      <c r="N28" t="s">
        <v>114</v>
      </c>
      <c r="O28" t="s">
        <v>15</v>
      </c>
      <c r="P28" t="s">
        <v>15</v>
      </c>
      <c r="R28" t="s">
        <v>15</v>
      </c>
      <c r="S28" t="s">
        <v>18</v>
      </c>
      <c r="T28" t="s">
        <v>198</v>
      </c>
      <c r="U28">
        <v>3</v>
      </c>
      <c r="V28" s="6">
        <v>409</v>
      </c>
    </row>
    <row r="29" spans="1:23" x14ac:dyDescent="0.3">
      <c r="A29">
        <v>15</v>
      </c>
      <c r="B29" t="s">
        <v>10</v>
      </c>
      <c r="C29" t="s">
        <v>118</v>
      </c>
      <c r="D29" t="s">
        <v>119</v>
      </c>
      <c r="E29" t="s">
        <v>115</v>
      </c>
      <c r="F29" t="s">
        <v>121</v>
      </c>
      <c r="G29" t="s">
        <v>164</v>
      </c>
      <c r="H29" t="s">
        <v>89</v>
      </c>
      <c r="I29" t="s">
        <v>114</v>
      </c>
      <c r="J29" t="s">
        <v>115</v>
      </c>
      <c r="K29" t="s">
        <v>18</v>
      </c>
      <c r="L29" t="s">
        <v>18</v>
      </c>
      <c r="M29" t="s">
        <v>18</v>
      </c>
      <c r="N29" t="s">
        <v>114</v>
      </c>
      <c r="O29" t="s">
        <v>15</v>
      </c>
      <c r="P29" t="s">
        <v>15</v>
      </c>
      <c r="R29" t="s">
        <v>15</v>
      </c>
      <c r="S29" t="s">
        <v>18</v>
      </c>
      <c r="T29" t="s">
        <v>198</v>
      </c>
      <c r="U29">
        <v>3</v>
      </c>
      <c r="V29" s="6">
        <v>646</v>
      </c>
    </row>
    <row r="30" spans="1:23" x14ac:dyDescent="0.3">
      <c r="A30">
        <v>15</v>
      </c>
      <c r="B30" t="s">
        <v>10</v>
      </c>
      <c r="C30" t="s">
        <v>118</v>
      </c>
      <c r="D30" t="s">
        <v>119</v>
      </c>
      <c r="E30" t="s">
        <v>115</v>
      </c>
      <c r="F30" t="s">
        <v>121</v>
      </c>
      <c r="G30" t="s">
        <v>164</v>
      </c>
      <c r="H30" t="s">
        <v>90</v>
      </c>
      <c r="I30" t="s">
        <v>114</v>
      </c>
      <c r="J30" t="s">
        <v>115</v>
      </c>
      <c r="K30" t="s">
        <v>18</v>
      </c>
      <c r="L30" t="s">
        <v>15</v>
      </c>
      <c r="M30" t="s">
        <v>18</v>
      </c>
      <c r="N30" t="s">
        <v>114</v>
      </c>
      <c r="O30" t="s">
        <v>15</v>
      </c>
      <c r="P30" t="s">
        <v>15</v>
      </c>
      <c r="R30" t="s">
        <v>15</v>
      </c>
      <c r="S30" t="s">
        <v>18</v>
      </c>
      <c r="T30" t="s">
        <v>198</v>
      </c>
      <c r="U30">
        <v>3</v>
      </c>
      <c r="V30" s="6">
        <v>646</v>
      </c>
    </row>
    <row r="31" spans="1:23" x14ac:dyDescent="0.3">
      <c r="A31">
        <v>16</v>
      </c>
      <c r="B31" t="s">
        <v>10</v>
      </c>
      <c r="C31" t="s">
        <v>118</v>
      </c>
      <c r="D31" t="s">
        <v>119</v>
      </c>
      <c r="E31" t="s">
        <v>115</v>
      </c>
      <c r="F31" t="s">
        <v>122</v>
      </c>
      <c r="G31" t="s">
        <v>164</v>
      </c>
      <c r="H31" t="s">
        <v>89</v>
      </c>
      <c r="I31" t="s">
        <v>114</v>
      </c>
      <c r="J31" t="s">
        <v>115</v>
      </c>
      <c r="K31" t="s">
        <v>18</v>
      </c>
      <c r="L31" t="s">
        <v>15</v>
      </c>
      <c r="M31" t="s">
        <v>18</v>
      </c>
      <c r="N31" t="s">
        <v>114</v>
      </c>
      <c r="O31" t="s">
        <v>15</v>
      </c>
      <c r="P31" t="s">
        <v>15</v>
      </c>
      <c r="R31" t="s">
        <v>15</v>
      </c>
      <c r="S31" t="s">
        <v>18</v>
      </c>
      <c r="T31" t="s">
        <v>198</v>
      </c>
      <c r="U31">
        <v>3</v>
      </c>
      <c r="V31" s="6">
        <v>391</v>
      </c>
    </row>
    <row r="32" spans="1:23" x14ac:dyDescent="0.3">
      <c r="A32">
        <v>16</v>
      </c>
      <c r="B32" t="s">
        <v>10</v>
      </c>
      <c r="C32" t="s">
        <v>118</v>
      </c>
      <c r="D32" t="s">
        <v>119</v>
      </c>
      <c r="E32" t="s">
        <v>115</v>
      </c>
      <c r="F32" t="s">
        <v>122</v>
      </c>
      <c r="G32" t="s">
        <v>164</v>
      </c>
      <c r="H32" t="s">
        <v>90</v>
      </c>
      <c r="I32" t="s">
        <v>114</v>
      </c>
      <c r="J32" t="s">
        <v>115</v>
      </c>
      <c r="K32" t="s">
        <v>18</v>
      </c>
      <c r="L32" t="s">
        <v>15</v>
      </c>
      <c r="M32" t="s">
        <v>18</v>
      </c>
      <c r="N32" t="s">
        <v>114</v>
      </c>
      <c r="O32" t="s">
        <v>15</v>
      </c>
      <c r="P32" t="s">
        <v>15</v>
      </c>
      <c r="R32" t="s">
        <v>15</v>
      </c>
      <c r="S32" t="s">
        <v>18</v>
      </c>
      <c r="T32" t="s">
        <v>198</v>
      </c>
      <c r="U32">
        <v>3</v>
      </c>
      <c r="V32" s="6">
        <v>391</v>
      </c>
    </row>
    <row r="33" spans="1:25" x14ac:dyDescent="0.3">
      <c r="A33">
        <v>17</v>
      </c>
      <c r="B33" t="s">
        <v>10</v>
      </c>
      <c r="C33" t="s">
        <v>123</v>
      </c>
      <c r="D33" t="s">
        <v>25</v>
      </c>
      <c r="E33" t="s">
        <v>114</v>
      </c>
      <c r="F33" t="s">
        <v>124</v>
      </c>
      <c r="G33" t="s">
        <v>164</v>
      </c>
      <c r="H33" t="s">
        <v>99</v>
      </c>
      <c r="I33" t="s">
        <v>114</v>
      </c>
      <c r="J33" t="s">
        <v>115</v>
      </c>
      <c r="K33" t="s">
        <v>15</v>
      </c>
      <c r="L33" t="s">
        <v>15</v>
      </c>
      <c r="M33" t="s">
        <v>18</v>
      </c>
      <c r="N33" t="s">
        <v>114</v>
      </c>
      <c r="O33" t="s">
        <v>15</v>
      </c>
      <c r="P33" t="s">
        <v>15</v>
      </c>
      <c r="R33" t="s">
        <v>200</v>
      </c>
      <c r="S33" t="s">
        <v>18</v>
      </c>
      <c r="T33" t="s">
        <v>84</v>
      </c>
      <c r="U33">
        <v>3</v>
      </c>
      <c r="V33" s="6">
        <v>470</v>
      </c>
    </row>
    <row r="34" spans="1:25" x14ac:dyDescent="0.3">
      <c r="A34">
        <v>17</v>
      </c>
      <c r="B34" t="s">
        <v>10</v>
      </c>
      <c r="C34" t="s">
        <v>123</v>
      </c>
      <c r="D34" t="s">
        <v>25</v>
      </c>
      <c r="E34" t="s">
        <v>114</v>
      </c>
      <c r="F34" t="s">
        <v>124</v>
      </c>
      <c r="G34" t="s">
        <v>164</v>
      </c>
      <c r="H34" t="s">
        <v>100</v>
      </c>
      <c r="I34" t="s">
        <v>114</v>
      </c>
      <c r="J34" t="s">
        <v>115</v>
      </c>
      <c r="K34" t="s">
        <v>15</v>
      </c>
      <c r="L34" t="s">
        <v>15</v>
      </c>
      <c r="M34" t="s">
        <v>18</v>
      </c>
      <c r="N34" t="s">
        <v>114</v>
      </c>
      <c r="O34" t="s">
        <v>15</v>
      </c>
      <c r="P34" t="s">
        <v>15</v>
      </c>
      <c r="R34" t="s">
        <v>200</v>
      </c>
      <c r="S34" t="s">
        <v>18</v>
      </c>
      <c r="T34" t="s">
        <v>84</v>
      </c>
      <c r="U34">
        <v>4</v>
      </c>
      <c r="V34" s="6">
        <v>470</v>
      </c>
    </row>
    <row r="35" spans="1:25" x14ac:dyDescent="0.3">
      <c r="A35">
        <v>18</v>
      </c>
      <c r="B35" t="s">
        <v>10</v>
      </c>
      <c r="C35" t="s">
        <v>125</v>
      </c>
      <c r="D35" t="s">
        <v>112</v>
      </c>
      <c r="E35" t="s">
        <v>114</v>
      </c>
      <c r="G35" t="s">
        <v>71</v>
      </c>
      <c r="H35" t="s">
        <v>89</v>
      </c>
      <c r="I35" t="s">
        <v>114</v>
      </c>
      <c r="J35" t="s">
        <v>115</v>
      </c>
      <c r="K35" t="s">
        <v>15</v>
      </c>
      <c r="L35" t="s">
        <v>15</v>
      </c>
      <c r="M35" t="s">
        <v>15</v>
      </c>
      <c r="N35" t="s">
        <v>79</v>
      </c>
      <c r="R35" t="s">
        <v>15</v>
      </c>
      <c r="S35" t="s">
        <v>18</v>
      </c>
      <c r="T35" t="s">
        <v>79</v>
      </c>
      <c r="U35">
        <v>0</v>
      </c>
      <c r="V35" s="6">
        <v>345</v>
      </c>
      <c r="W35">
        <f>1111-1085</f>
        <v>26</v>
      </c>
      <c r="Y35" t="s">
        <v>128</v>
      </c>
    </row>
    <row r="36" spans="1:25" x14ac:dyDescent="0.3">
      <c r="A36">
        <v>18</v>
      </c>
      <c r="B36" t="s">
        <v>10</v>
      </c>
      <c r="C36" t="s">
        <v>125</v>
      </c>
      <c r="D36" t="s">
        <v>112</v>
      </c>
      <c r="E36" t="s">
        <v>114</v>
      </c>
      <c r="G36" t="s">
        <v>70</v>
      </c>
      <c r="H36" t="s">
        <v>90</v>
      </c>
      <c r="I36" t="s">
        <v>114</v>
      </c>
      <c r="J36" t="s">
        <v>115</v>
      </c>
      <c r="K36" t="s">
        <v>15</v>
      </c>
      <c r="L36" t="s">
        <v>15</v>
      </c>
      <c r="M36" t="s">
        <v>15</v>
      </c>
      <c r="N36" t="s">
        <v>79</v>
      </c>
      <c r="Q36" t="s">
        <v>234</v>
      </c>
      <c r="R36" t="s">
        <v>15</v>
      </c>
      <c r="S36" t="s">
        <v>18</v>
      </c>
      <c r="T36" t="s">
        <v>79</v>
      </c>
      <c r="U36">
        <v>0</v>
      </c>
      <c r="V36" s="6">
        <v>345</v>
      </c>
      <c r="W36">
        <f>1091-1087</f>
        <v>4</v>
      </c>
      <c r="Y36" t="s">
        <v>128</v>
      </c>
    </row>
    <row r="37" spans="1:25" x14ac:dyDescent="0.3">
      <c r="A37">
        <v>19</v>
      </c>
      <c r="B37" t="s">
        <v>10</v>
      </c>
      <c r="C37" t="s">
        <v>126</v>
      </c>
      <c r="D37" t="s">
        <v>112</v>
      </c>
      <c r="E37" t="s">
        <v>114</v>
      </c>
      <c r="F37" t="s">
        <v>126</v>
      </c>
      <c r="G37" t="s">
        <v>164</v>
      </c>
      <c r="H37" t="s">
        <v>89</v>
      </c>
      <c r="I37" t="s">
        <v>114</v>
      </c>
      <c r="J37" t="s">
        <v>115</v>
      </c>
      <c r="K37" t="s">
        <v>15</v>
      </c>
      <c r="L37" t="s">
        <v>15</v>
      </c>
      <c r="M37" t="s">
        <v>18</v>
      </c>
      <c r="N37" t="s">
        <v>114</v>
      </c>
      <c r="O37" t="s">
        <v>15</v>
      </c>
      <c r="P37" t="s">
        <v>15</v>
      </c>
      <c r="R37" t="s">
        <v>15</v>
      </c>
      <c r="S37" t="s">
        <v>18</v>
      </c>
      <c r="T37" t="s">
        <v>84</v>
      </c>
      <c r="U37">
        <v>1</v>
      </c>
      <c r="V37" s="6">
        <v>566</v>
      </c>
    </row>
    <row r="38" spans="1:25" x14ac:dyDescent="0.3">
      <c r="A38">
        <v>19</v>
      </c>
      <c r="B38" t="s">
        <v>10</v>
      </c>
      <c r="C38" t="s">
        <v>126</v>
      </c>
      <c r="D38" t="s">
        <v>112</v>
      </c>
      <c r="E38" t="s">
        <v>114</v>
      </c>
      <c r="F38" t="s">
        <v>126</v>
      </c>
      <c r="G38" t="s">
        <v>164</v>
      </c>
      <c r="H38" t="s">
        <v>90</v>
      </c>
      <c r="I38" t="s">
        <v>114</v>
      </c>
      <c r="J38" t="s">
        <v>115</v>
      </c>
      <c r="K38" t="s">
        <v>15</v>
      </c>
      <c r="L38" t="s">
        <v>15</v>
      </c>
      <c r="M38" t="s">
        <v>18</v>
      </c>
      <c r="N38" t="s">
        <v>114</v>
      </c>
      <c r="O38" t="s">
        <v>15</v>
      </c>
      <c r="P38" t="s">
        <v>18</v>
      </c>
      <c r="R38" t="s">
        <v>15</v>
      </c>
      <c r="S38" t="s">
        <v>18</v>
      </c>
      <c r="T38" t="s">
        <v>84</v>
      </c>
      <c r="U38">
        <v>1</v>
      </c>
      <c r="V38" s="6">
        <v>566</v>
      </c>
    </row>
    <row r="39" spans="1:25" x14ac:dyDescent="0.3">
      <c r="A39">
        <v>20</v>
      </c>
      <c r="B39" t="s">
        <v>10</v>
      </c>
      <c r="C39" t="s">
        <v>127</v>
      </c>
      <c r="D39" t="s">
        <v>25</v>
      </c>
      <c r="E39" t="s">
        <v>114</v>
      </c>
      <c r="F39" t="s">
        <v>129</v>
      </c>
      <c r="G39" t="s">
        <v>72</v>
      </c>
      <c r="H39" t="s">
        <v>89</v>
      </c>
      <c r="I39" t="s">
        <v>114</v>
      </c>
      <c r="J39" t="s">
        <v>115</v>
      </c>
      <c r="K39" t="s">
        <v>18</v>
      </c>
      <c r="L39" t="s">
        <v>18</v>
      </c>
      <c r="M39" t="s">
        <v>15</v>
      </c>
      <c r="N39" t="s">
        <v>79</v>
      </c>
      <c r="R39" t="s">
        <v>15</v>
      </c>
      <c r="S39" t="s">
        <v>18</v>
      </c>
      <c r="T39" t="s">
        <v>79</v>
      </c>
      <c r="U39">
        <v>2</v>
      </c>
      <c r="V39" s="6">
        <v>265</v>
      </c>
      <c r="W39">
        <f>1222-1198</f>
        <v>24</v>
      </c>
    </row>
    <row r="40" spans="1:25" x14ac:dyDescent="0.3">
      <c r="A40">
        <v>20</v>
      </c>
      <c r="B40" t="s">
        <v>10</v>
      </c>
      <c r="C40" t="s">
        <v>127</v>
      </c>
      <c r="D40" t="s">
        <v>25</v>
      </c>
      <c r="E40" t="s">
        <v>114</v>
      </c>
      <c r="F40" t="s">
        <v>129</v>
      </c>
      <c r="G40" t="s">
        <v>72</v>
      </c>
      <c r="H40" t="s">
        <v>90</v>
      </c>
      <c r="I40" t="s">
        <v>114</v>
      </c>
      <c r="J40" t="s">
        <v>115</v>
      </c>
      <c r="K40" t="s">
        <v>15</v>
      </c>
      <c r="L40" t="s">
        <v>18</v>
      </c>
      <c r="M40" t="s">
        <v>15</v>
      </c>
      <c r="N40" t="s">
        <v>79</v>
      </c>
      <c r="R40" t="s">
        <v>15</v>
      </c>
      <c r="S40" t="s">
        <v>18</v>
      </c>
      <c r="T40" t="s">
        <v>79</v>
      </c>
      <c r="U40">
        <v>2</v>
      </c>
      <c r="V40" s="6">
        <v>265</v>
      </c>
      <c r="W40">
        <f>1250-1239</f>
        <v>11</v>
      </c>
    </row>
    <row r="41" spans="1:25" x14ac:dyDescent="0.3">
      <c r="A41">
        <v>21</v>
      </c>
      <c r="B41" t="s">
        <v>10</v>
      </c>
      <c r="C41" t="s">
        <v>130</v>
      </c>
      <c r="D41" t="s">
        <v>76</v>
      </c>
      <c r="E41" t="s">
        <v>114</v>
      </c>
      <c r="F41" t="s">
        <v>131</v>
      </c>
      <c r="G41" t="s">
        <v>70</v>
      </c>
      <c r="H41" t="s">
        <v>89</v>
      </c>
      <c r="I41" t="s">
        <v>114</v>
      </c>
      <c r="J41" t="s">
        <v>115</v>
      </c>
      <c r="K41" t="s">
        <v>18</v>
      </c>
      <c r="L41" t="s">
        <v>15</v>
      </c>
      <c r="M41" t="s">
        <v>18</v>
      </c>
      <c r="N41" t="s">
        <v>79</v>
      </c>
      <c r="Q41" t="s">
        <v>9</v>
      </c>
      <c r="R41" t="s">
        <v>15</v>
      </c>
      <c r="S41" t="s">
        <v>15</v>
      </c>
      <c r="T41" t="s">
        <v>79</v>
      </c>
      <c r="U41">
        <v>4</v>
      </c>
      <c r="V41" s="6">
        <v>327</v>
      </c>
    </row>
    <row r="42" spans="1:25" x14ac:dyDescent="0.3">
      <c r="A42">
        <v>21</v>
      </c>
      <c r="B42" t="s">
        <v>10</v>
      </c>
      <c r="C42" t="s">
        <v>130</v>
      </c>
      <c r="D42" t="s">
        <v>76</v>
      </c>
      <c r="E42" t="s">
        <v>114</v>
      </c>
      <c r="F42" t="s">
        <v>131</v>
      </c>
      <c r="G42" t="s">
        <v>71</v>
      </c>
      <c r="H42" t="s">
        <v>90</v>
      </c>
      <c r="I42" t="s">
        <v>114</v>
      </c>
      <c r="J42" t="s">
        <v>115</v>
      </c>
      <c r="K42" t="s">
        <v>18</v>
      </c>
      <c r="L42" t="s">
        <v>18</v>
      </c>
      <c r="M42" t="s">
        <v>18</v>
      </c>
      <c r="N42" t="s">
        <v>79</v>
      </c>
      <c r="R42" t="s">
        <v>15</v>
      </c>
      <c r="S42" t="s">
        <v>18</v>
      </c>
      <c r="T42" t="s">
        <v>79</v>
      </c>
      <c r="U42">
        <v>2</v>
      </c>
      <c r="V42" s="6">
        <v>327</v>
      </c>
    </row>
    <row r="43" spans="1:25" x14ac:dyDescent="0.3">
      <c r="A43">
        <v>22</v>
      </c>
      <c r="B43" t="s">
        <v>10</v>
      </c>
      <c r="C43" t="s">
        <v>132</v>
      </c>
      <c r="D43" t="s">
        <v>32</v>
      </c>
      <c r="E43" t="s">
        <v>114</v>
      </c>
      <c r="F43" t="s">
        <v>133</v>
      </c>
      <c r="G43" t="s">
        <v>70</v>
      </c>
      <c r="H43" t="s">
        <v>99</v>
      </c>
      <c r="I43" t="s">
        <v>114</v>
      </c>
      <c r="J43" t="s">
        <v>114</v>
      </c>
      <c r="K43" t="s">
        <v>15</v>
      </c>
      <c r="L43" t="s">
        <v>15</v>
      </c>
      <c r="M43" t="s">
        <v>15</v>
      </c>
      <c r="N43" t="s">
        <v>79</v>
      </c>
      <c r="Q43" t="s">
        <v>234</v>
      </c>
      <c r="R43" t="s">
        <v>15</v>
      </c>
      <c r="S43" t="s">
        <v>18</v>
      </c>
      <c r="T43" t="s">
        <v>79</v>
      </c>
      <c r="U43">
        <v>22</v>
      </c>
      <c r="V43" s="6">
        <v>730</v>
      </c>
      <c r="W43">
        <f>749-1220</f>
        <v>-471</v>
      </c>
    </row>
    <row r="44" spans="1:25" x14ac:dyDescent="0.3">
      <c r="A44">
        <v>23</v>
      </c>
      <c r="B44" t="s">
        <v>10</v>
      </c>
      <c r="C44" t="s">
        <v>48</v>
      </c>
      <c r="D44" t="s">
        <v>49</v>
      </c>
      <c r="E44" t="s">
        <v>114</v>
      </c>
      <c r="F44" t="s">
        <v>134</v>
      </c>
      <c r="G44" t="s">
        <v>164</v>
      </c>
      <c r="H44" t="s">
        <v>99</v>
      </c>
      <c r="I44" t="s">
        <v>114</v>
      </c>
      <c r="J44" t="s">
        <v>115</v>
      </c>
      <c r="K44" t="s">
        <v>18</v>
      </c>
      <c r="L44" t="s">
        <v>18</v>
      </c>
      <c r="M44" t="s">
        <v>15</v>
      </c>
      <c r="N44" t="s">
        <v>15</v>
      </c>
      <c r="O44" t="s">
        <v>15</v>
      </c>
      <c r="P44" t="s">
        <v>15</v>
      </c>
      <c r="R44" t="s">
        <v>200</v>
      </c>
      <c r="S44" t="s">
        <v>18</v>
      </c>
      <c r="T44" t="s">
        <v>84</v>
      </c>
      <c r="U44">
        <v>6</v>
      </c>
      <c r="V44" s="6">
        <v>248</v>
      </c>
    </row>
    <row r="45" spans="1:25" x14ac:dyDescent="0.3">
      <c r="A45">
        <v>23</v>
      </c>
      <c r="B45" t="s">
        <v>10</v>
      </c>
      <c r="C45" t="s">
        <v>48</v>
      </c>
      <c r="D45" t="s">
        <v>49</v>
      </c>
      <c r="E45" t="s">
        <v>114</v>
      </c>
      <c r="F45" t="s">
        <v>134</v>
      </c>
      <c r="G45" t="s">
        <v>164</v>
      </c>
      <c r="H45" t="s">
        <v>100</v>
      </c>
      <c r="I45" t="s">
        <v>114</v>
      </c>
      <c r="J45" t="s">
        <v>115</v>
      </c>
      <c r="K45" t="s">
        <v>18</v>
      </c>
      <c r="L45" t="s">
        <v>15</v>
      </c>
      <c r="M45" t="s">
        <v>15</v>
      </c>
      <c r="N45" t="s">
        <v>15</v>
      </c>
      <c r="O45" t="s">
        <v>15</v>
      </c>
      <c r="P45" t="s">
        <v>15</v>
      </c>
      <c r="R45" t="s">
        <v>15</v>
      </c>
      <c r="S45" t="s">
        <v>18</v>
      </c>
      <c r="T45" t="s">
        <v>84</v>
      </c>
      <c r="U45">
        <v>6</v>
      </c>
      <c r="V45" s="6">
        <v>248</v>
      </c>
    </row>
    <row r="46" spans="1:25" x14ac:dyDescent="0.3">
      <c r="A46">
        <v>24</v>
      </c>
      <c r="B46" t="s">
        <v>10</v>
      </c>
      <c r="C46" t="s">
        <v>135</v>
      </c>
      <c r="D46" t="s">
        <v>76</v>
      </c>
      <c r="E46" t="s">
        <v>114</v>
      </c>
      <c r="F46" t="s">
        <v>136</v>
      </c>
      <c r="G46" t="s">
        <v>70</v>
      </c>
      <c r="H46" t="s">
        <v>99</v>
      </c>
      <c r="I46" t="s">
        <v>114</v>
      </c>
      <c r="J46" t="s">
        <v>115</v>
      </c>
      <c r="K46" t="s">
        <v>18</v>
      </c>
      <c r="L46" t="s">
        <v>18</v>
      </c>
      <c r="M46" t="s">
        <v>18</v>
      </c>
      <c r="N46" t="s">
        <v>79</v>
      </c>
      <c r="Q46" t="s">
        <v>234</v>
      </c>
      <c r="R46" t="s">
        <v>15</v>
      </c>
      <c r="S46" t="s">
        <v>18</v>
      </c>
      <c r="T46" t="s">
        <v>79</v>
      </c>
      <c r="U46">
        <v>15</v>
      </c>
      <c r="V46" s="6">
        <v>317</v>
      </c>
      <c r="W46">
        <f>1395-1012</f>
        <v>383</v>
      </c>
    </row>
    <row r="47" spans="1:25" x14ac:dyDescent="0.3">
      <c r="A47">
        <v>24</v>
      </c>
      <c r="B47" t="s">
        <v>10</v>
      </c>
      <c r="C47" t="s">
        <v>135</v>
      </c>
      <c r="D47" t="s">
        <v>76</v>
      </c>
      <c r="E47" t="s">
        <v>114</v>
      </c>
      <c r="F47" t="s">
        <v>136</v>
      </c>
      <c r="G47" t="s">
        <v>70</v>
      </c>
      <c r="H47" t="s">
        <v>100</v>
      </c>
      <c r="I47" t="s">
        <v>115</v>
      </c>
      <c r="J47" t="s">
        <v>115</v>
      </c>
      <c r="K47" t="s">
        <v>15</v>
      </c>
      <c r="L47" t="s">
        <v>15</v>
      </c>
      <c r="M47" t="s">
        <v>18</v>
      </c>
      <c r="N47" t="s">
        <v>79</v>
      </c>
      <c r="Q47" t="s">
        <v>234</v>
      </c>
      <c r="R47" t="s">
        <v>15</v>
      </c>
      <c r="S47" t="s">
        <v>18</v>
      </c>
      <c r="T47" t="s">
        <v>79</v>
      </c>
      <c r="U47">
        <v>10</v>
      </c>
      <c r="V47" s="6">
        <v>317</v>
      </c>
      <c r="W47">
        <f>1539-1506</f>
        <v>33</v>
      </c>
    </row>
    <row r="48" spans="1:25" x14ac:dyDescent="0.3">
      <c r="A48">
        <v>25</v>
      </c>
      <c r="B48" t="s">
        <v>10</v>
      </c>
      <c r="C48" t="s">
        <v>137</v>
      </c>
      <c r="D48" t="s">
        <v>138</v>
      </c>
      <c r="E48" t="s">
        <v>114</v>
      </c>
      <c r="F48" t="s">
        <v>139</v>
      </c>
      <c r="G48" t="s">
        <v>71</v>
      </c>
      <c r="H48" t="s">
        <v>90</v>
      </c>
      <c r="I48" t="s">
        <v>114</v>
      </c>
      <c r="J48" t="s">
        <v>114</v>
      </c>
      <c r="K48" t="s">
        <v>15</v>
      </c>
      <c r="L48" t="s">
        <v>15</v>
      </c>
      <c r="M48" t="s">
        <v>18</v>
      </c>
      <c r="N48" t="s">
        <v>15</v>
      </c>
      <c r="R48" t="s">
        <v>200</v>
      </c>
      <c r="S48" t="s">
        <v>18</v>
      </c>
      <c r="T48" t="s">
        <v>198</v>
      </c>
      <c r="U48">
        <v>40</v>
      </c>
      <c r="V48" s="6">
        <v>370</v>
      </c>
      <c r="W48">
        <f>1676-1602</f>
        <v>74</v>
      </c>
    </row>
    <row r="49" spans="1:25" x14ac:dyDescent="0.3">
      <c r="A49">
        <v>25</v>
      </c>
      <c r="B49" t="s">
        <v>10</v>
      </c>
      <c r="C49" t="s">
        <v>137</v>
      </c>
      <c r="D49" t="s">
        <v>138</v>
      </c>
      <c r="E49" t="s">
        <v>114</v>
      </c>
      <c r="F49" t="s">
        <v>140</v>
      </c>
      <c r="G49" t="s">
        <v>70</v>
      </c>
      <c r="H49" t="s">
        <v>89</v>
      </c>
      <c r="I49" t="s">
        <v>114</v>
      </c>
      <c r="J49" t="s">
        <v>114</v>
      </c>
      <c r="K49" t="s">
        <v>18</v>
      </c>
      <c r="L49" t="s">
        <v>15</v>
      </c>
      <c r="M49" t="s">
        <v>18</v>
      </c>
      <c r="N49" t="s">
        <v>79</v>
      </c>
      <c r="Q49" t="s">
        <v>234</v>
      </c>
      <c r="R49" t="s">
        <v>15</v>
      </c>
      <c r="S49" t="s">
        <v>18</v>
      </c>
      <c r="T49" t="s">
        <v>198</v>
      </c>
      <c r="U49">
        <v>41</v>
      </c>
      <c r="V49" s="6">
        <v>370</v>
      </c>
      <c r="W49" t="s">
        <v>218</v>
      </c>
    </row>
    <row r="50" spans="1:25" x14ac:dyDescent="0.3">
      <c r="A50">
        <v>26</v>
      </c>
      <c r="B50" t="s">
        <v>10</v>
      </c>
      <c r="C50" t="s">
        <v>141</v>
      </c>
      <c r="D50" t="s">
        <v>142</v>
      </c>
      <c r="E50" t="s">
        <v>114</v>
      </c>
      <c r="F50" t="s">
        <v>143</v>
      </c>
      <c r="G50" t="s">
        <v>71</v>
      </c>
      <c r="H50" t="s">
        <v>90</v>
      </c>
      <c r="I50" t="s">
        <v>115</v>
      </c>
      <c r="J50" t="s">
        <v>115</v>
      </c>
      <c r="K50" t="s">
        <v>15</v>
      </c>
      <c r="L50" t="s">
        <v>15</v>
      </c>
      <c r="M50" t="s">
        <v>18</v>
      </c>
      <c r="N50" t="s">
        <v>79</v>
      </c>
      <c r="R50" t="s">
        <v>15</v>
      </c>
      <c r="S50" t="s">
        <v>18</v>
      </c>
      <c r="T50" t="s">
        <v>198</v>
      </c>
      <c r="V50" s="6">
        <v>172</v>
      </c>
      <c r="W50">
        <f>1399-1340</f>
        <v>59</v>
      </c>
    </row>
    <row r="51" spans="1:25" x14ac:dyDescent="0.3">
      <c r="A51">
        <v>26</v>
      </c>
      <c r="B51" t="s">
        <v>10</v>
      </c>
      <c r="C51" t="s">
        <v>141</v>
      </c>
      <c r="D51" t="s">
        <v>142</v>
      </c>
      <c r="E51" t="s">
        <v>114</v>
      </c>
      <c r="F51" t="s">
        <v>143</v>
      </c>
      <c r="G51" t="s">
        <v>70</v>
      </c>
      <c r="H51" t="s">
        <v>89</v>
      </c>
      <c r="I51" t="s">
        <v>114</v>
      </c>
      <c r="J51" t="s">
        <v>115</v>
      </c>
      <c r="K51" t="s">
        <v>15</v>
      </c>
      <c r="L51" t="s">
        <v>15</v>
      </c>
      <c r="M51" t="s">
        <v>18</v>
      </c>
      <c r="N51" t="s">
        <v>79</v>
      </c>
      <c r="Q51" t="s">
        <v>234</v>
      </c>
      <c r="R51" t="s">
        <v>15</v>
      </c>
      <c r="S51" t="s">
        <v>18</v>
      </c>
      <c r="T51" t="s">
        <v>79</v>
      </c>
      <c r="V51" s="6">
        <v>172</v>
      </c>
      <c r="W51">
        <f>1528-1522</f>
        <v>6</v>
      </c>
    </row>
    <row r="52" spans="1:25" x14ac:dyDescent="0.3">
      <c r="A52">
        <v>27</v>
      </c>
      <c r="B52" t="s">
        <v>10</v>
      </c>
      <c r="C52" t="s">
        <v>144</v>
      </c>
      <c r="D52" t="s">
        <v>142</v>
      </c>
      <c r="E52" t="s">
        <v>114</v>
      </c>
      <c r="F52" t="s">
        <v>145</v>
      </c>
      <c r="G52" t="s">
        <v>71</v>
      </c>
      <c r="H52" t="s">
        <v>81</v>
      </c>
      <c r="I52" t="s">
        <v>114</v>
      </c>
      <c r="J52" t="s">
        <v>114</v>
      </c>
      <c r="K52" t="s">
        <v>18</v>
      </c>
      <c r="L52" t="s">
        <v>15</v>
      </c>
      <c r="M52" t="s">
        <v>18</v>
      </c>
      <c r="N52" t="s">
        <v>79</v>
      </c>
      <c r="R52" t="s">
        <v>200</v>
      </c>
      <c r="S52" t="s">
        <v>18</v>
      </c>
      <c r="T52" t="s">
        <v>79</v>
      </c>
      <c r="V52" s="6">
        <v>272</v>
      </c>
      <c r="W52">
        <f>1554-1508</f>
        <v>46</v>
      </c>
    </row>
    <row r="53" spans="1:25" x14ac:dyDescent="0.3">
      <c r="A53">
        <v>28</v>
      </c>
      <c r="B53" t="s">
        <v>10</v>
      </c>
      <c r="C53" t="s">
        <v>146</v>
      </c>
      <c r="D53" t="s">
        <v>142</v>
      </c>
      <c r="E53" t="s">
        <v>114</v>
      </c>
      <c r="F53" t="s">
        <v>145</v>
      </c>
      <c r="G53" t="s">
        <v>70</v>
      </c>
      <c r="H53" t="s">
        <v>89</v>
      </c>
      <c r="I53" t="s">
        <v>114</v>
      </c>
      <c r="J53" t="s">
        <v>114</v>
      </c>
      <c r="K53" t="s">
        <v>18</v>
      </c>
      <c r="L53" t="s">
        <v>18</v>
      </c>
      <c r="M53" t="s">
        <v>18</v>
      </c>
      <c r="N53" t="s">
        <v>79</v>
      </c>
      <c r="Q53" t="s">
        <v>234</v>
      </c>
      <c r="R53" t="s">
        <v>15</v>
      </c>
      <c r="S53" t="s">
        <v>18</v>
      </c>
      <c r="T53" t="s">
        <v>79</v>
      </c>
      <c r="V53" s="6">
        <v>278</v>
      </c>
      <c r="W53">
        <f>2854-2651</f>
        <v>203</v>
      </c>
    </row>
    <row r="54" spans="1:25" x14ac:dyDescent="0.3">
      <c r="A54">
        <v>28</v>
      </c>
      <c r="B54" t="s">
        <v>10</v>
      </c>
      <c r="C54" t="s">
        <v>146</v>
      </c>
      <c r="D54" t="s">
        <v>142</v>
      </c>
      <c r="E54" t="s">
        <v>114</v>
      </c>
      <c r="F54" t="s">
        <v>145</v>
      </c>
      <c r="G54" t="s">
        <v>70</v>
      </c>
      <c r="H54" t="s">
        <v>90</v>
      </c>
      <c r="I54" t="s">
        <v>114</v>
      </c>
      <c r="J54" t="s">
        <v>114</v>
      </c>
      <c r="K54" t="s">
        <v>18</v>
      </c>
      <c r="L54" t="s">
        <v>15</v>
      </c>
      <c r="M54" t="s">
        <v>15</v>
      </c>
      <c r="N54" t="s">
        <v>79</v>
      </c>
      <c r="Q54" t="s">
        <v>234</v>
      </c>
      <c r="R54" t="s">
        <v>15</v>
      </c>
      <c r="S54" t="s">
        <v>18</v>
      </c>
      <c r="T54" t="s">
        <v>79</v>
      </c>
      <c r="V54" s="6">
        <v>278</v>
      </c>
      <c r="W54">
        <f>1516-1509</f>
        <v>7</v>
      </c>
    </row>
    <row r="55" spans="1:25" x14ac:dyDescent="0.3">
      <c r="A55">
        <v>29</v>
      </c>
      <c r="B55" t="s">
        <v>10</v>
      </c>
      <c r="C55" t="s">
        <v>147</v>
      </c>
      <c r="D55" t="s">
        <v>148</v>
      </c>
      <c r="E55" t="s">
        <v>114</v>
      </c>
      <c r="F55" t="s">
        <v>149</v>
      </c>
      <c r="G55" t="s">
        <v>164</v>
      </c>
      <c r="H55" t="s">
        <v>99</v>
      </c>
      <c r="I55" t="s">
        <v>114</v>
      </c>
      <c r="J55" t="s">
        <v>115</v>
      </c>
      <c r="K55" t="s">
        <v>15</v>
      </c>
      <c r="L55" t="s">
        <v>15</v>
      </c>
      <c r="M55" t="s">
        <v>18</v>
      </c>
      <c r="N55" t="s">
        <v>114</v>
      </c>
      <c r="O55" t="s">
        <v>15</v>
      </c>
      <c r="P55" t="s">
        <v>18</v>
      </c>
      <c r="R55" t="s">
        <v>200</v>
      </c>
      <c r="S55" t="s">
        <v>18</v>
      </c>
      <c r="T55" t="s">
        <v>210</v>
      </c>
      <c r="V55" s="6">
        <v>410</v>
      </c>
      <c r="W55" s="8" t="s">
        <v>218</v>
      </c>
    </row>
    <row r="56" spans="1:25" x14ac:dyDescent="0.3">
      <c r="A56">
        <v>29</v>
      </c>
      <c r="B56" t="s">
        <v>10</v>
      </c>
      <c r="C56" t="s">
        <v>147</v>
      </c>
      <c r="D56" t="s">
        <v>148</v>
      </c>
      <c r="E56" t="s">
        <v>114</v>
      </c>
      <c r="F56" t="s">
        <v>149</v>
      </c>
      <c r="G56" t="s">
        <v>164</v>
      </c>
      <c r="H56" t="s">
        <v>100</v>
      </c>
      <c r="I56" t="s">
        <v>114</v>
      </c>
      <c r="J56" t="s">
        <v>115</v>
      </c>
      <c r="K56" t="s">
        <v>18</v>
      </c>
      <c r="L56" t="s">
        <v>15</v>
      </c>
      <c r="M56" t="s">
        <v>18</v>
      </c>
      <c r="N56" t="s">
        <v>114</v>
      </c>
      <c r="O56" t="s">
        <v>15</v>
      </c>
      <c r="P56" t="s">
        <v>18</v>
      </c>
      <c r="R56" t="s">
        <v>200</v>
      </c>
      <c r="S56" t="s">
        <v>18</v>
      </c>
      <c r="T56" t="s">
        <v>198</v>
      </c>
      <c r="V56" s="6">
        <v>410</v>
      </c>
      <c r="W56" s="8" t="s">
        <v>218</v>
      </c>
    </row>
    <row r="57" spans="1:25" x14ac:dyDescent="0.3">
      <c r="A57">
        <v>30</v>
      </c>
      <c r="B57" t="s">
        <v>10</v>
      </c>
      <c r="C57" t="s">
        <v>53</v>
      </c>
      <c r="D57" t="s">
        <v>54</v>
      </c>
      <c r="E57" t="s">
        <v>114</v>
      </c>
      <c r="F57" t="s">
        <v>150</v>
      </c>
      <c r="G57" t="s">
        <v>164</v>
      </c>
      <c r="H57" t="s">
        <v>89</v>
      </c>
      <c r="I57" t="s">
        <v>114</v>
      </c>
      <c r="J57" t="s">
        <v>114</v>
      </c>
      <c r="K57" t="s">
        <v>18</v>
      </c>
      <c r="L57" t="s">
        <v>15</v>
      </c>
      <c r="M57" t="s">
        <v>18</v>
      </c>
      <c r="N57" t="s">
        <v>114</v>
      </c>
      <c r="O57" t="s">
        <v>18</v>
      </c>
      <c r="P57" t="s">
        <v>18</v>
      </c>
      <c r="R57" t="s">
        <v>200</v>
      </c>
      <c r="S57" t="s">
        <v>18</v>
      </c>
      <c r="T57" t="s">
        <v>84</v>
      </c>
      <c r="V57" s="6">
        <v>269</v>
      </c>
      <c r="W57" s="8" t="s">
        <v>218</v>
      </c>
    </row>
    <row r="58" spans="1:25" x14ac:dyDescent="0.3">
      <c r="A58">
        <v>30</v>
      </c>
      <c r="B58" t="s">
        <v>10</v>
      </c>
      <c r="C58" t="s">
        <v>53</v>
      </c>
      <c r="D58" t="s">
        <v>54</v>
      </c>
      <c r="E58" t="s">
        <v>114</v>
      </c>
      <c r="F58" t="s">
        <v>150</v>
      </c>
      <c r="G58" t="s">
        <v>70</v>
      </c>
      <c r="H58" t="s">
        <v>90</v>
      </c>
      <c r="I58" t="s">
        <v>114</v>
      </c>
      <c r="J58" t="s">
        <v>114</v>
      </c>
      <c r="K58" t="s">
        <v>15</v>
      </c>
      <c r="L58" t="s">
        <v>18</v>
      </c>
      <c r="M58" t="s">
        <v>15</v>
      </c>
      <c r="N58" t="s">
        <v>79</v>
      </c>
      <c r="Q58" t="s">
        <v>234</v>
      </c>
      <c r="R58" t="s">
        <v>15</v>
      </c>
      <c r="S58" t="s">
        <v>18</v>
      </c>
      <c r="T58" t="s">
        <v>79</v>
      </c>
      <c r="V58" s="6">
        <v>269</v>
      </c>
      <c r="W58" s="8"/>
    </row>
    <row r="59" spans="1:25" x14ac:dyDescent="0.3">
      <c r="A59">
        <v>31</v>
      </c>
      <c r="B59" t="s">
        <v>10</v>
      </c>
      <c r="C59" t="s">
        <v>151</v>
      </c>
      <c r="D59" t="s">
        <v>152</v>
      </c>
      <c r="E59" t="s">
        <v>114</v>
      </c>
      <c r="F59" t="s">
        <v>153</v>
      </c>
      <c r="G59" t="s">
        <v>70</v>
      </c>
      <c r="H59" t="s">
        <v>89</v>
      </c>
      <c r="I59" t="s">
        <v>114</v>
      </c>
      <c r="J59" t="s">
        <v>114</v>
      </c>
      <c r="K59" t="s">
        <v>18</v>
      </c>
      <c r="L59" t="s">
        <v>18</v>
      </c>
      <c r="M59" t="s">
        <v>18</v>
      </c>
      <c r="N59" t="s">
        <v>79</v>
      </c>
      <c r="Q59" t="s">
        <v>9</v>
      </c>
      <c r="R59" t="s">
        <v>15</v>
      </c>
      <c r="S59" t="s">
        <v>18</v>
      </c>
      <c r="T59" t="s">
        <v>79</v>
      </c>
      <c r="V59" s="6">
        <v>353</v>
      </c>
      <c r="W59">
        <f>1636-1571</f>
        <v>65</v>
      </c>
    </row>
    <row r="60" spans="1:25" x14ac:dyDescent="0.3">
      <c r="A60">
        <v>31</v>
      </c>
      <c r="B60" t="s">
        <v>10</v>
      </c>
      <c r="C60" t="s">
        <v>151</v>
      </c>
      <c r="D60" t="s">
        <v>152</v>
      </c>
      <c r="E60" t="s">
        <v>114</v>
      </c>
      <c r="F60" t="s">
        <v>153</v>
      </c>
      <c r="G60" t="s">
        <v>71</v>
      </c>
      <c r="H60" t="s">
        <v>90</v>
      </c>
      <c r="I60" t="s">
        <v>114</v>
      </c>
      <c r="J60" t="s">
        <v>114</v>
      </c>
      <c r="K60" t="s">
        <v>18</v>
      </c>
      <c r="L60" t="s">
        <v>15</v>
      </c>
      <c r="M60" t="s">
        <v>15</v>
      </c>
      <c r="N60" t="s">
        <v>79</v>
      </c>
      <c r="R60" t="s">
        <v>15</v>
      </c>
      <c r="S60" t="s">
        <v>18</v>
      </c>
      <c r="T60" t="s">
        <v>79</v>
      </c>
      <c r="V60" s="6">
        <v>353</v>
      </c>
      <c r="W60">
        <f>1719-1688</f>
        <v>31</v>
      </c>
    </row>
    <row r="61" spans="1:25" x14ac:dyDescent="0.3">
      <c r="A61">
        <v>32</v>
      </c>
      <c r="B61" t="s">
        <v>10</v>
      </c>
      <c r="C61" t="s">
        <v>184</v>
      </c>
      <c r="D61" t="s">
        <v>46</v>
      </c>
      <c r="E61" t="s">
        <v>114</v>
      </c>
      <c r="F61" t="s">
        <v>185</v>
      </c>
      <c r="G61" t="s">
        <v>72</v>
      </c>
      <c r="H61" t="s">
        <v>89</v>
      </c>
      <c r="I61" t="s">
        <v>114</v>
      </c>
      <c r="J61" t="s">
        <v>115</v>
      </c>
      <c r="K61" t="s">
        <v>15</v>
      </c>
      <c r="L61" t="s">
        <v>18</v>
      </c>
      <c r="M61" t="s">
        <v>15</v>
      </c>
      <c r="N61" t="s">
        <v>79</v>
      </c>
      <c r="R61" t="s">
        <v>15</v>
      </c>
      <c r="S61" t="s">
        <v>18</v>
      </c>
      <c r="T61" t="s">
        <v>79</v>
      </c>
      <c r="V61" s="6">
        <v>182</v>
      </c>
      <c r="W61">
        <f>1327-1259</f>
        <v>68</v>
      </c>
    </row>
    <row r="62" spans="1:25" x14ac:dyDescent="0.3">
      <c r="A62">
        <v>32</v>
      </c>
      <c r="B62" t="s">
        <v>10</v>
      </c>
      <c r="C62" t="s">
        <v>184</v>
      </c>
      <c r="D62" t="s">
        <v>46</v>
      </c>
      <c r="E62" t="s">
        <v>114</v>
      </c>
      <c r="F62" t="s">
        <v>185</v>
      </c>
      <c r="G62" t="s">
        <v>72</v>
      </c>
      <c r="H62" t="s">
        <v>90</v>
      </c>
      <c r="I62" t="s">
        <v>114</v>
      </c>
      <c r="J62" t="s">
        <v>115</v>
      </c>
      <c r="K62" t="s">
        <v>15</v>
      </c>
      <c r="L62" t="s">
        <v>18</v>
      </c>
      <c r="M62" t="s">
        <v>15</v>
      </c>
      <c r="N62" t="s">
        <v>79</v>
      </c>
      <c r="R62" t="s">
        <v>15</v>
      </c>
      <c r="S62" t="s">
        <v>18</v>
      </c>
      <c r="T62" t="s">
        <v>79</v>
      </c>
      <c r="V62" s="6">
        <v>182</v>
      </c>
      <c r="W62">
        <f>1447-1394</f>
        <v>53</v>
      </c>
    </row>
    <row r="63" spans="1:25" x14ac:dyDescent="0.3">
      <c r="A63">
        <v>33</v>
      </c>
      <c r="B63" t="s">
        <v>10</v>
      </c>
      <c r="C63" t="s">
        <v>194</v>
      </c>
      <c r="D63" t="s">
        <v>87</v>
      </c>
      <c r="E63" t="s">
        <v>115</v>
      </c>
      <c r="F63" t="s">
        <v>206</v>
      </c>
      <c r="G63" t="s">
        <v>74</v>
      </c>
      <c r="H63" t="s">
        <v>89</v>
      </c>
      <c r="I63" t="s">
        <v>114</v>
      </c>
      <c r="J63" t="s">
        <v>114</v>
      </c>
      <c r="K63" t="s">
        <v>18</v>
      </c>
      <c r="L63" t="s">
        <v>18</v>
      </c>
      <c r="M63" t="s">
        <v>18</v>
      </c>
      <c r="N63" t="s">
        <v>15</v>
      </c>
      <c r="R63" t="s">
        <v>200</v>
      </c>
      <c r="S63" t="s">
        <v>18</v>
      </c>
      <c r="T63" t="s">
        <v>79</v>
      </c>
      <c r="U63">
        <v>11</v>
      </c>
      <c r="V63" s="6">
        <v>14</v>
      </c>
      <c r="W63">
        <f>396-382</f>
        <v>14</v>
      </c>
      <c r="X63" s="9"/>
      <c r="Y63" t="s">
        <v>207</v>
      </c>
    </row>
    <row r="64" spans="1:25" x14ac:dyDescent="0.3">
      <c r="A64">
        <v>33</v>
      </c>
      <c r="B64" t="s">
        <v>10</v>
      </c>
      <c r="C64" t="s">
        <v>194</v>
      </c>
      <c r="D64" t="s">
        <v>87</v>
      </c>
      <c r="E64" t="s">
        <v>115</v>
      </c>
      <c r="F64" t="s">
        <v>206</v>
      </c>
      <c r="G64" t="s">
        <v>74</v>
      </c>
      <c r="H64" t="s">
        <v>90</v>
      </c>
      <c r="I64" t="s">
        <v>114</v>
      </c>
      <c r="J64" t="s">
        <v>114</v>
      </c>
      <c r="K64" t="s">
        <v>18</v>
      </c>
      <c r="L64" t="s">
        <v>18</v>
      </c>
      <c r="M64" t="s">
        <v>15</v>
      </c>
      <c r="N64" t="s">
        <v>79</v>
      </c>
      <c r="R64" t="s">
        <v>15</v>
      </c>
      <c r="S64" t="s">
        <v>18</v>
      </c>
      <c r="T64" t="s">
        <v>79</v>
      </c>
      <c r="U64">
        <v>13</v>
      </c>
      <c r="V64" s="6">
        <v>14</v>
      </c>
      <c r="W64">
        <f>1063-199</f>
        <v>864</v>
      </c>
      <c r="Y64" t="s">
        <v>207</v>
      </c>
    </row>
    <row r="65" spans="1:25" x14ac:dyDescent="0.3">
      <c r="A65">
        <v>34</v>
      </c>
      <c r="B65" t="s">
        <v>10</v>
      </c>
      <c r="C65" t="s">
        <v>208</v>
      </c>
      <c r="D65" t="s">
        <v>209</v>
      </c>
      <c r="E65" t="s">
        <v>114</v>
      </c>
      <c r="F65" t="s">
        <v>207</v>
      </c>
      <c r="G65" t="s">
        <v>74</v>
      </c>
      <c r="H65" t="s">
        <v>89</v>
      </c>
      <c r="I65" t="s">
        <v>114</v>
      </c>
      <c r="J65" t="s">
        <v>115</v>
      </c>
      <c r="K65" t="s">
        <v>18</v>
      </c>
      <c r="L65" t="s">
        <v>18</v>
      </c>
      <c r="M65" t="s">
        <v>18</v>
      </c>
      <c r="N65" t="s">
        <v>79</v>
      </c>
      <c r="R65" t="s">
        <v>200</v>
      </c>
      <c r="S65" t="s">
        <v>18</v>
      </c>
      <c r="T65" t="s">
        <v>79</v>
      </c>
      <c r="W65">
        <f>2458-984</f>
        <v>1474</v>
      </c>
      <c r="X65" s="8"/>
      <c r="Y65" t="s">
        <v>207</v>
      </c>
    </row>
    <row r="66" spans="1:25" x14ac:dyDescent="0.3">
      <c r="A66">
        <v>34</v>
      </c>
      <c r="B66" t="s">
        <v>10</v>
      </c>
      <c r="C66" t="s">
        <v>208</v>
      </c>
      <c r="D66" t="s">
        <v>209</v>
      </c>
      <c r="E66" t="s">
        <v>114</v>
      </c>
      <c r="F66" t="s">
        <v>207</v>
      </c>
      <c r="G66" t="s">
        <v>74</v>
      </c>
      <c r="H66" t="s">
        <v>90</v>
      </c>
      <c r="I66" t="s">
        <v>114</v>
      </c>
      <c r="J66" t="s">
        <v>115</v>
      </c>
      <c r="K66" t="s">
        <v>18</v>
      </c>
      <c r="L66" t="s">
        <v>18</v>
      </c>
      <c r="M66" t="s">
        <v>18</v>
      </c>
      <c r="N66" t="s">
        <v>79</v>
      </c>
      <c r="R66" t="s">
        <v>200</v>
      </c>
      <c r="S66" t="s">
        <v>18</v>
      </c>
      <c r="T66" t="s">
        <v>79</v>
      </c>
      <c r="W66">
        <f>2020-944</f>
        <v>1076</v>
      </c>
      <c r="Y66" t="s">
        <v>207</v>
      </c>
    </row>
    <row r="67" spans="1:25" x14ac:dyDescent="0.3">
      <c r="A67">
        <v>35</v>
      </c>
      <c r="B67" t="s">
        <v>10</v>
      </c>
      <c r="C67" t="s">
        <v>212</v>
      </c>
      <c r="D67" t="s">
        <v>213</v>
      </c>
      <c r="E67" t="s">
        <v>114</v>
      </c>
      <c r="F67" t="s">
        <v>214</v>
      </c>
      <c r="G67" t="s">
        <v>164</v>
      </c>
      <c r="H67" t="s">
        <v>89</v>
      </c>
      <c r="I67" t="s">
        <v>114</v>
      </c>
      <c r="J67" t="s">
        <v>115</v>
      </c>
      <c r="K67" t="s">
        <v>18</v>
      </c>
      <c r="L67" t="s">
        <v>15</v>
      </c>
      <c r="M67" t="s">
        <v>15</v>
      </c>
      <c r="N67" t="s">
        <v>114</v>
      </c>
      <c r="O67" t="s">
        <v>15</v>
      </c>
      <c r="P67" t="s">
        <v>18</v>
      </c>
      <c r="R67" t="s">
        <v>200</v>
      </c>
      <c r="S67" t="s">
        <v>18</v>
      </c>
      <c r="T67" t="s">
        <v>84</v>
      </c>
      <c r="U67">
        <v>4</v>
      </c>
      <c r="V67" s="6">
        <v>248</v>
      </c>
      <c r="W67" t="s">
        <v>218</v>
      </c>
    </row>
    <row r="68" spans="1:25" x14ac:dyDescent="0.3">
      <c r="A68">
        <v>35</v>
      </c>
      <c r="B68" t="s">
        <v>10</v>
      </c>
      <c r="C68" t="s">
        <v>212</v>
      </c>
      <c r="D68" t="s">
        <v>213</v>
      </c>
      <c r="E68" t="s">
        <v>114</v>
      </c>
      <c r="F68" t="s">
        <v>214</v>
      </c>
      <c r="G68" t="s">
        <v>164</v>
      </c>
      <c r="H68" t="s">
        <v>90</v>
      </c>
      <c r="I68" t="s">
        <v>114</v>
      </c>
      <c r="J68" t="s">
        <v>115</v>
      </c>
      <c r="K68" t="s">
        <v>18</v>
      </c>
      <c r="L68" t="s">
        <v>15</v>
      </c>
      <c r="M68" t="s">
        <v>15</v>
      </c>
      <c r="N68" t="s">
        <v>114</v>
      </c>
      <c r="O68" t="s">
        <v>15</v>
      </c>
      <c r="P68" t="s">
        <v>18</v>
      </c>
      <c r="R68" t="s">
        <v>200</v>
      </c>
      <c r="S68" t="s">
        <v>18</v>
      </c>
      <c r="T68" t="s">
        <v>84</v>
      </c>
      <c r="U68">
        <v>4</v>
      </c>
      <c r="V68" s="6">
        <v>248</v>
      </c>
      <c r="W68" t="s">
        <v>218</v>
      </c>
    </row>
    <row r="69" spans="1:25" x14ac:dyDescent="0.3">
      <c r="A69">
        <v>36</v>
      </c>
      <c r="B69" t="s">
        <v>10</v>
      </c>
      <c r="C69" t="s">
        <v>221</v>
      </c>
      <c r="D69" t="s">
        <v>25</v>
      </c>
      <c r="E69" t="s">
        <v>114</v>
      </c>
      <c r="F69" t="s">
        <v>222</v>
      </c>
      <c r="G69" t="s">
        <v>71</v>
      </c>
      <c r="H69" t="s">
        <v>100</v>
      </c>
      <c r="I69" t="s">
        <v>115</v>
      </c>
      <c r="J69" t="s">
        <v>114</v>
      </c>
      <c r="K69" t="s">
        <v>15</v>
      </c>
      <c r="L69" t="s">
        <v>15</v>
      </c>
      <c r="M69" t="s">
        <v>15</v>
      </c>
      <c r="N69" t="s">
        <v>79</v>
      </c>
      <c r="R69" t="s">
        <v>15</v>
      </c>
      <c r="S69" t="s">
        <v>18</v>
      </c>
      <c r="T69" t="s">
        <v>79</v>
      </c>
      <c r="U69">
        <v>2</v>
      </c>
      <c r="V69" s="6">
        <v>303</v>
      </c>
      <c r="W69" t="s">
        <v>218</v>
      </c>
    </row>
    <row r="70" spans="1:25" x14ac:dyDescent="0.3">
      <c r="A70">
        <v>36</v>
      </c>
      <c r="B70" t="s">
        <v>10</v>
      </c>
      <c r="C70" t="s">
        <v>221</v>
      </c>
      <c r="D70" t="s">
        <v>25</v>
      </c>
      <c r="E70" t="s">
        <v>114</v>
      </c>
      <c r="F70" t="s">
        <v>222</v>
      </c>
      <c r="G70" t="s">
        <v>70</v>
      </c>
      <c r="H70" t="s">
        <v>99</v>
      </c>
      <c r="I70" t="s">
        <v>115</v>
      </c>
      <c r="J70" t="s">
        <v>114</v>
      </c>
      <c r="K70" t="s">
        <v>15</v>
      </c>
      <c r="L70" t="s">
        <v>18</v>
      </c>
      <c r="M70" t="s">
        <v>15</v>
      </c>
      <c r="N70" t="s">
        <v>79</v>
      </c>
      <c r="Q70" t="s">
        <v>236</v>
      </c>
      <c r="R70" t="s">
        <v>15</v>
      </c>
      <c r="S70" t="s">
        <v>18</v>
      </c>
      <c r="T70" t="s">
        <v>79</v>
      </c>
      <c r="U70">
        <v>2</v>
      </c>
      <c r="V70" s="6">
        <v>303</v>
      </c>
      <c r="W70" t="s">
        <v>218</v>
      </c>
    </row>
    <row r="71" spans="1:25" x14ac:dyDescent="0.3">
      <c r="A71">
        <v>37</v>
      </c>
      <c r="B71" t="s">
        <v>10</v>
      </c>
      <c r="C71" t="s">
        <v>237</v>
      </c>
      <c r="D71" t="s">
        <v>240</v>
      </c>
      <c r="E71" t="s">
        <v>115</v>
      </c>
      <c r="F71" t="s">
        <v>240</v>
      </c>
      <c r="G71" t="s">
        <v>70</v>
      </c>
      <c r="H71" t="s">
        <v>99</v>
      </c>
      <c r="I71" t="s">
        <v>114</v>
      </c>
      <c r="J71" t="s">
        <v>115</v>
      </c>
      <c r="K71" t="s">
        <v>18</v>
      </c>
      <c r="L71" t="s">
        <v>18</v>
      </c>
      <c r="M71" t="s">
        <v>15</v>
      </c>
      <c r="N71" t="s">
        <v>79</v>
      </c>
      <c r="Q71" t="s">
        <v>234</v>
      </c>
      <c r="R71" t="s">
        <v>15</v>
      </c>
      <c r="S71" t="s">
        <v>18</v>
      </c>
      <c r="T71" t="s">
        <v>79</v>
      </c>
      <c r="U71">
        <v>3</v>
      </c>
      <c r="V71" s="6">
        <v>297</v>
      </c>
      <c r="W71">
        <f>1225-1185</f>
        <v>40</v>
      </c>
      <c r="X71">
        <v>315</v>
      </c>
    </row>
    <row r="72" spans="1:25" x14ac:dyDescent="0.3">
      <c r="A72">
        <v>37</v>
      </c>
      <c r="B72" t="s">
        <v>10</v>
      </c>
      <c r="C72" t="s">
        <v>237</v>
      </c>
      <c r="D72" t="s">
        <v>240</v>
      </c>
      <c r="E72" t="s">
        <v>115</v>
      </c>
      <c r="F72" t="s">
        <v>240</v>
      </c>
      <c r="G72" t="s">
        <v>70</v>
      </c>
      <c r="H72" t="s">
        <v>100</v>
      </c>
      <c r="I72" t="s">
        <v>114</v>
      </c>
      <c r="J72" t="s">
        <v>115</v>
      </c>
      <c r="K72" t="s">
        <v>18</v>
      </c>
      <c r="L72" t="s">
        <v>18</v>
      </c>
      <c r="M72" t="s">
        <v>15</v>
      </c>
      <c r="N72" t="s">
        <v>79</v>
      </c>
      <c r="Q72" t="s">
        <v>234</v>
      </c>
      <c r="R72" t="s">
        <v>15</v>
      </c>
      <c r="S72" t="s">
        <v>18</v>
      </c>
      <c r="T72" t="s">
        <v>79</v>
      </c>
      <c r="U72">
        <v>3</v>
      </c>
      <c r="V72" s="6">
        <v>297</v>
      </c>
      <c r="W72">
        <f>1130-1104</f>
        <v>26</v>
      </c>
      <c r="X72">
        <v>180</v>
      </c>
    </row>
    <row r="73" spans="1:25" x14ac:dyDescent="0.3">
      <c r="A73">
        <v>38</v>
      </c>
      <c r="B73" t="s">
        <v>10</v>
      </c>
      <c r="C73" t="s">
        <v>238</v>
      </c>
      <c r="D73" t="s">
        <v>240</v>
      </c>
      <c r="E73" t="s">
        <v>115</v>
      </c>
      <c r="F73" t="s">
        <v>243</v>
      </c>
      <c r="G73" t="s">
        <v>71</v>
      </c>
      <c r="H73" t="s">
        <v>89</v>
      </c>
      <c r="I73" t="s">
        <v>114</v>
      </c>
      <c r="J73" t="s">
        <v>115</v>
      </c>
      <c r="K73" t="s">
        <v>18</v>
      </c>
      <c r="L73" t="s">
        <v>15</v>
      </c>
      <c r="M73" t="s">
        <v>15</v>
      </c>
      <c r="N73" t="s">
        <v>79</v>
      </c>
      <c r="Q73" t="s">
        <v>234</v>
      </c>
      <c r="R73" t="s">
        <v>15</v>
      </c>
      <c r="S73" t="s">
        <v>18</v>
      </c>
      <c r="T73" t="s">
        <v>79</v>
      </c>
      <c r="U73">
        <v>4</v>
      </c>
      <c r="V73" s="6">
        <v>199</v>
      </c>
      <c r="W73">
        <v>10</v>
      </c>
      <c r="X73">
        <v>0</v>
      </c>
    </row>
    <row r="74" spans="1:25" x14ac:dyDescent="0.3">
      <c r="A74">
        <v>38</v>
      </c>
      <c r="B74" t="s">
        <v>10</v>
      </c>
      <c r="C74" t="s">
        <v>238</v>
      </c>
      <c r="D74" t="s">
        <v>240</v>
      </c>
      <c r="E74" t="s">
        <v>115</v>
      </c>
      <c r="F74" t="s">
        <v>243</v>
      </c>
      <c r="G74" t="s">
        <v>70</v>
      </c>
      <c r="H74" t="s">
        <v>90</v>
      </c>
      <c r="I74" t="s">
        <v>114</v>
      </c>
      <c r="J74" t="s">
        <v>115</v>
      </c>
      <c r="K74" t="s">
        <v>18</v>
      </c>
      <c r="L74" t="s">
        <v>15</v>
      </c>
      <c r="M74" t="s">
        <v>15</v>
      </c>
      <c r="N74" t="s">
        <v>79</v>
      </c>
      <c r="Q74" t="s">
        <v>234</v>
      </c>
      <c r="R74" t="s">
        <v>15</v>
      </c>
      <c r="S74" t="s">
        <v>18</v>
      </c>
      <c r="T74" t="s">
        <v>79</v>
      </c>
      <c r="U74">
        <v>4</v>
      </c>
      <c r="V74" s="6">
        <v>199</v>
      </c>
      <c r="W74">
        <v>4</v>
      </c>
      <c r="X74">
        <v>0</v>
      </c>
    </row>
    <row r="75" spans="1:25" x14ac:dyDescent="0.3">
      <c r="A75">
        <v>39</v>
      </c>
      <c r="B75" t="s">
        <v>10</v>
      </c>
      <c r="C75" t="s">
        <v>239</v>
      </c>
      <c r="D75" t="s">
        <v>240</v>
      </c>
      <c r="E75" t="s">
        <v>115</v>
      </c>
      <c r="F75" t="s">
        <v>242</v>
      </c>
      <c r="G75" t="s">
        <v>71</v>
      </c>
      <c r="H75" t="s">
        <v>89</v>
      </c>
      <c r="I75" t="s">
        <v>114</v>
      </c>
      <c r="J75" t="s">
        <v>115</v>
      </c>
      <c r="K75" t="s">
        <v>18</v>
      </c>
      <c r="L75" t="s">
        <v>15</v>
      </c>
      <c r="M75" t="s">
        <v>15</v>
      </c>
      <c r="N75" t="s">
        <v>79</v>
      </c>
      <c r="Q75" t="s">
        <v>234</v>
      </c>
      <c r="R75" t="s">
        <v>15</v>
      </c>
      <c r="S75" t="s">
        <v>18</v>
      </c>
      <c r="T75" t="s">
        <v>79</v>
      </c>
      <c r="U75">
        <v>2</v>
      </c>
      <c r="V75" s="6">
        <v>179</v>
      </c>
      <c r="W75">
        <v>5</v>
      </c>
      <c r="X75">
        <v>0</v>
      </c>
    </row>
    <row r="76" spans="1:25" x14ac:dyDescent="0.3">
      <c r="A76">
        <v>39</v>
      </c>
      <c r="B76" t="s">
        <v>10</v>
      </c>
      <c r="C76" t="s">
        <v>239</v>
      </c>
      <c r="D76" t="s">
        <v>240</v>
      </c>
      <c r="E76" t="s">
        <v>115</v>
      </c>
      <c r="F76" t="s">
        <v>242</v>
      </c>
      <c r="G76" t="s">
        <v>70</v>
      </c>
      <c r="H76" t="s">
        <v>90</v>
      </c>
      <c r="I76" t="s">
        <v>114</v>
      </c>
      <c r="J76" t="s">
        <v>115</v>
      </c>
      <c r="K76" t="s">
        <v>18</v>
      </c>
      <c r="L76" t="s">
        <v>15</v>
      </c>
      <c r="M76" t="s">
        <v>15</v>
      </c>
      <c r="N76" t="s">
        <v>79</v>
      </c>
      <c r="Q76" t="s">
        <v>234</v>
      </c>
      <c r="R76" t="s">
        <v>15</v>
      </c>
      <c r="S76" t="s">
        <v>18</v>
      </c>
      <c r="T76" t="s">
        <v>79</v>
      </c>
      <c r="U76">
        <v>2</v>
      </c>
      <c r="V76" s="6">
        <v>179</v>
      </c>
      <c r="W76">
        <v>5</v>
      </c>
      <c r="X76">
        <v>0</v>
      </c>
    </row>
    <row r="77" spans="1:25" x14ac:dyDescent="0.3">
      <c r="A77">
        <v>40</v>
      </c>
      <c r="B77" t="s">
        <v>10</v>
      </c>
      <c r="C77" t="s">
        <v>241</v>
      </c>
      <c r="D77" t="s">
        <v>25</v>
      </c>
      <c r="E77" t="s">
        <v>114</v>
      </c>
      <c r="F77" t="s">
        <v>207</v>
      </c>
      <c r="G77" t="s">
        <v>74</v>
      </c>
      <c r="H77" t="s">
        <v>89</v>
      </c>
      <c r="I77" t="s">
        <v>114</v>
      </c>
      <c r="J77" t="s">
        <v>115</v>
      </c>
      <c r="K77" t="s">
        <v>18</v>
      </c>
      <c r="L77" t="s">
        <v>18</v>
      </c>
      <c r="M77" t="s">
        <v>15</v>
      </c>
      <c r="N77" t="s">
        <v>79</v>
      </c>
      <c r="R77" t="s">
        <v>200</v>
      </c>
      <c r="S77" t="s">
        <v>18</v>
      </c>
      <c r="T77" t="s">
        <v>79</v>
      </c>
      <c r="U77">
        <v>5</v>
      </c>
      <c r="V77" s="6">
        <v>18</v>
      </c>
      <c r="W77">
        <f>2110-1369</f>
        <v>741</v>
      </c>
      <c r="X77">
        <v>450</v>
      </c>
      <c r="Y77" t="s">
        <v>207</v>
      </c>
    </row>
    <row r="78" spans="1:25" x14ac:dyDescent="0.3">
      <c r="A78">
        <v>40</v>
      </c>
      <c r="B78" t="s">
        <v>10</v>
      </c>
      <c r="C78" t="s">
        <v>241</v>
      </c>
      <c r="D78" t="s">
        <v>25</v>
      </c>
      <c r="E78" t="s">
        <v>114</v>
      </c>
      <c r="F78" t="s">
        <v>207</v>
      </c>
      <c r="G78" t="s">
        <v>74</v>
      </c>
      <c r="H78" t="s">
        <v>90</v>
      </c>
      <c r="I78" t="s">
        <v>114</v>
      </c>
      <c r="J78" t="s">
        <v>115</v>
      </c>
      <c r="K78" t="s">
        <v>18</v>
      </c>
      <c r="L78" t="s">
        <v>18</v>
      </c>
      <c r="M78" t="s">
        <v>15</v>
      </c>
      <c r="N78" t="s">
        <v>79</v>
      </c>
      <c r="R78" t="s">
        <v>200</v>
      </c>
      <c r="S78" t="s">
        <v>18</v>
      </c>
      <c r="T78" t="s">
        <v>79</v>
      </c>
      <c r="U78">
        <v>5</v>
      </c>
      <c r="V78" s="6">
        <v>18</v>
      </c>
      <c r="W78">
        <f>1916-1538</f>
        <v>378</v>
      </c>
      <c r="X78">
        <v>500</v>
      </c>
      <c r="Y78" t="s">
        <v>207</v>
      </c>
    </row>
    <row r="79" spans="1:25" x14ac:dyDescent="0.3">
      <c r="W79" s="8"/>
    </row>
    <row r="80" spans="1:25" x14ac:dyDescent="0.3">
      <c r="A80">
        <v>41</v>
      </c>
      <c r="B80" t="s">
        <v>154</v>
      </c>
      <c r="C80" t="s">
        <v>155</v>
      </c>
      <c r="D80" s="3">
        <v>49</v>
      </c>
      <c r="E80" t="s">
        <v>115</v>
      </c>
      <c r="F80" t="s">
        <v>156</v>
      </c>
      <c r="G80" t="s">
        <v>164</v>
      </c>
      <c r="H80" t="s">
        <v>99</v>
      </c>
      <c r="I80" t="s">
        <v>18</v>
      </c>
      <c r="J80" t="s">
        <v>15</v>
      </c>
      <c r="K80" t="s">
        <v>15</v>
      </c>
      <c r="L80" t="s">
        <v>15</v>
      </c>
      <c r="M80" t="s">
        <v>15</v>
      </c>
      <c r="N80" t="s">
        <v>15</v>
      </c>
      <c r="R80" t="s">
        <v>15</v>
      </c>
      <c r="S80" t="s">
        <v>18</v>
      </c>
      <c r="T80" t="s">
        <v>84</v>
      </c>
      <c r="U80">
        <v>19</v>
      </c>
      <c r="V80" s="6">
        <v>267</v>
      </c>
      <c r="W80" s="8" t="s">
        <v>218</v>
      </c>
    </row>
    <row r="81" spans="1:25" x14ac:dyDescent="0.3">
      <c r="A81">
        <v>41</v>
      </c>
      <c r="B81" t="s">
        <v>154</v>
      </c>
      <c r="C81" t="s">
        <v>155</v>
      </c>
      <c r="D81" s="3">
        <v>49</v>
      </c>
      <c r="E81" t="s">
        <v>115</v>
      </c>
      <c r="F81" t="s">
        <v>161</v>
      </c>
      <c r="G81" t="s">
        <v>164</v>
      </c>
      <c r="H81" t="s">
        <v>100</v>
      </c>
      <c r="I81" t="s">
        <v>18</v>
      </c>
      <c r="J81" t="s">
        <v>15</v>
      </c>
      <c r="K81" t="s">
        <v>15</v>
      </c>
      <c r="L81" t="s">
        <v>15</v>
      </c>
      <c r="M81" t="s">
        <v>15</v>
      </c>
      <c r="N81" t="s">
        <v>15</v>
      </c>
      <c r="R81" t="s">
        <v>15</v>
      </c>
      <c r="S81" t="s">
        <v>18</v>
      </c>
      <c r="T81" t="s">
        <v>84</v>
      </c>
      <c r="U81">
        <v>19</v>
      </c>
      <c r="V81" s="6">
        <v>267</v>
      </c>
      <c r="W81" s="8" t="s">
        <v>218</v>
      </c>
    </row>
    <row r="82" spans="1:25" x14ac:dyDescent="0.3">
      <c r="A82">
        <v>42</v>
      </c>
      <c r="B82" t="s">
        <v>157</v>
      </c>
      <c r="C82" t="s">
        <v>158</v>
      </c>
      <c r="D82" t="s">
        <v>32</v>
      </c>
      <c r="E82" t="s">
        <v>115</v>
      </c>
      <c r="F82" t="s">
        <v>159</v>
      </c>
      <c r="G82" t="s">
        <v>164</v>
      </c>
      <c r="H82" t="s">
        <v>89</v>
      </c>
      <c r="I82" t="s">
        <v>18</v>
      </c>
      <c r="J82" t="s">
        <v>217</v>
      </c>
      <c r="K82" t="s">
        <v>18</v>
      </c>
      <c r="L82" t="s">
        <v>18</v>
      </c>
      <c r="M82" t="s">
        <v>18</v>
      </c>
      <c r="N82" t="s">
        <v>18</v>
      </c>
      <c r="S82" t="s">
        <v>18</v>
      </c>
      <c r="T82" t="s">
        <v>84</v>
      </c>
      <c r="V82" s="6">
        <v>126</v>
      </c>
      <c r="W82" s="8" t="s">
        <v>218</v>
      </c>
    </row>
    <row r="83" spans="1:25" x14ac:dyDescent="0.3">
      <c r="A83">
        <v>42</v>
      </c>
      <c r="B83" t="s">
        <v>157</v>
      </c>
      <c r="C83" t="s">
        <v>158</v>
      </c>
      <c r="D83" t="s">
        <v>32</v>
      </c>
      <c r="E83" t="s">
        <v>115</v>
      </c>
      <c r="F83" t="s">
        <v>159</v>
      </c>
      <c r="G83" t="s">
        <v>164</v>
      </c>
      <c r="H83" t="s">
        <v>90</v>
      </c>
      <c r="I83" t="s">
        <v>18</v>
      </c>
      <c r="J83" t="s">
        <v>217</v>
      </c>
      <c r="K83" t="s">
        <v>18</v>
      </c>
      <c r="L83" t="s">
        <v>18</v>
      </c>
      <c r="M83" t="s">
        <v>18</v>
      </c>
      <c r="N83" t="s">
        <v>18</v>
      </c>
      <c r="S83" t="s">
        <v>18</v>
      </c>
      <c r="T83" t="s">
        <v>84</v>
      </c>
      <c r="V83" s="6">
        <v>126</v>
      </c>
      <c r="W83" s="8" t="s">
        <v>218</v>
      </c>
    </row>
    <row r="84" spans="1:25" x14ac:dyDescent="0.3">
      <c r="A84">
        <v>43</v>
      </c>
      <c r="B84" t="s">
        <v>160</v>
      </c>
      <c r="C84" t="s">
        <v>162</v>
      </c>
      <c r="D84" t="s">
        <v>46</v>
      </c>
      <c r="E84" t="s">
        <v>115</v>
      </c>
      <c r="F84" t="s">
        <v>162</v>
      </c>
      <c r="G84" t="s">
        <v>164</v>
      </c>
      <c r="H84" t="s">
        <v>99</v>
      </c>
      <c r="I84" t="s">
        <v>18</v>
      </c>
      <c r="J84" t="s">
        <v>15</v>
      </c>
      <c r="K84" t="s">
        <v>15</v>
      </c>
      <c r="L84" t="s">
        <v>18</v>
      </c>
      <c r="M84" t="s">
        <v>18</v>
      </c>
      <c r="N84" t="s">
        <v>18</v>
      </c>
      <c r="R84" t="s">
        <v>18</v>
      </c>
      <c r="S84" t="s">
        <v>18</v>
      </c>
      <c r="T84" t="s">
        <v>84</v>
      </c>
      <c r="U84">
        <v>1</v>
      </c>
      <c r="V84" s="6">
        <v>180</v>
      </c>
      <c r="W84" s="8" t="s">
        <v>218</v>
      </c>
    </row>
    <row r="85" spans="1:25" x14ac:dyDescent="0.3">
      <c r="A85">
        <v>43</v>
      </c>
      <c r="B85" t="s">
        <v>160</v>
      </c>
      <c r="C85" t="s">
        <v>162</v>
      </c>
      <c r="D85" t="s">
        <v>46</v>
      </c>
      <c r="E85" t="s">
        <v>115</v>
      </c>
      <c r="F85" t="s">
        <v>162</v>
      </c>
      <c r="G85" t="s">
        <v>164</v>
      </c>
      <c r="H85" t="s">
        <v>100</v>
      </c>
      <c r="I85" t="s">
        <v>18</v>
      </c>
      <c r="J85" t="s">
        <v>15</v>
      </c>
      <c r="K85" t="s">
        <v>15</v>
      </c>
      <c r="L85" t="s">
        <v>18</v>
      </c>
      <c r="M85" t="s">
        <v>18</v>
      </c>
      <c r="N85" t="s">
        <v>18</v>
      </c>
      <c r="R85" t="s">
        <v>18</v>
      </c>
      <c r="S85" t="s">
        <v>18</v>
      </c>
      <c r="T85" t="s">
        <v>84</v>
      </c>
      <c r="U85">
        <v>1</v>
      </c>
      <c r="V85" s="6">
        <v>180</v>
      </c>
      <c r="W85" s="8" t="s">
        <v>218</v>
      </c>
    </row>
    <row r="86" spans="1:25" x14ac:dyDescent="0.3">
      <c r="A86">
        <v>44</v>
      </c>
      <c r="B86" t="s">
        <v>160</v>
      </c>
      <c r="C86" t="s">
        <v>163</v>
      </c>
      <c r="D86" t="s">
        <v>46</v>
      </c>
      <c r="E86" t="s">
        <v>115</v>
      </c>
      <c r="F86" t="s">
        <v>163</v>
      </c>
      <c r="G86" t="s">
        <v>164</v>
      </c>
      <c r="H86" t="s">
        <v>99</v>
      </c>
      <c r="I86" t="s">
        <v>18</v>
      </c>
      <c r="J86" t="s">
        <v>15</v>
      </c>
      <c r="K86" t="s">
        <v>15</v>
      </c>
      <c r="L86" t="s">
        <v>18</v>
      </c>
      <c r="M86" t="s">
        <v>18</v>
      </c>
      <c r="N86" t="s">
        <v>18</v>
      </c>
      <c r="R86" t="s">
        <v>18</v>
      </c>
      <c r="S86" t="s">
        <v>18</v>
      </c>
      <c r="T86" t="s">
        <v>84</v>
      </c>
      <c r="U86">
        <v>1</v>
      </c>
      <c r="V86" s="6">
        <v>132</v>
      </c>
      <c r="W86" s="8" t="s">
        <v>218</v>
      </c>
    </row>
    <row r="87" spans="1:25" x14ac:dyDescent="0.3">
      <c r="A87">
        <v>44</v>
      </c>
      <c r="B87" t="s">
        <v>160</v>
      </c>
      <c r="C87" t="s">
        <v>163</v>
      </c>
      <c r="D87" t="s">
        <v>46</v>
      </c>
      <c r="E87" t="s">
        <v>115</v>
      </c>
      <c r="F87" t="s">
        <v>163</v>
      </c>
      <c r="G87" t="s">
        <v>164</v>
      </c>
      <c r="H87" t="s">
        <v>100</v>
      </c>
      <c r="I87" t="s">
        <v>18</v>
      </c>
      <c r="J87" t="s">
        <v>15</v>
      </c>
      <c r="K87" t="s">
        <v>15</v>
      </c>
      <c r="L87" t="s">
        <v>18</v>
      </c>
      <c r="M87" t="s">
        <v>18</v>
      </c>
      <c r="N87" t="s">
        <v>18</v>
      </c>
      <c r="R87" t="s">
        <v>18</v>
      </c>
      <c r="S87" t="s">
        <v>18</v>
      </c>
      <c r="T87" t="s">
        <v>84</v>
      </c>
      <c r="U87">
        <v>1</v>
      </c>
      <c r="V87" s="6">
        <v>132</v>
      </c>
      <c r="W87" s="8" t="s">
        <v>218</v>
      </c>
    </row>
    <row r="88" spans="1:25" x14ac:dyDescent="0.3">
      <c r="A88">
        <v>45</v>
      </c>
      <c r="B88" t="s">
        <v>160</v>
      </c>
      <c r="C88" t="s">
        <v>165</v>
      </c>
      <c r="D88" t="s">
        <v>46</v>
      </c>
      <c r="E88" t="s">
        <v>115</v>
      </c>
      <c r="F88" t="s">
        <v>165</v>
      </c>
      <c r="G88" t="s">
        <v>164</v>
      </c>
      <c r="H88" t="s">
        <v>99</v>
      </c>
      <c r="I88" t="s">
        <v>18</v>
      </c>
      <c r="J88" t="s">
        <v>15</v>
      </c>
      <c r="K88" t="s">
        <v>15</v>
      </c>
      <c r="L88" t="s">
        <v>18</v>
      </c>
      <c r="M88" t="s">
        <v>18</v>
      </c>
      <c r="N88" t="s">
        <v>18</v>
      </c>
      <c r="R88" t="s">
        <v>18</v>
      </c>
      <c r="S88" t="s">
        <v>18</v>
      </c>
      <c r="T88" t="s">
        <v>79</v>
      </c>
      <c r="U88">
        <v>1</v>
      </c>
      <c r="V88" s="6">
        <v>200</v>
      </c>
      <c r="W88" s="8" t="s">
        <v>218</v>
      </c>
    </row>
    <row r="89" spans="1:25" x14ac:dyDescent="0.3">
      <c r="A89">
        <v>46</v>
      </c>
      <c r="B89" t="s">
        <v>160</v>
      </c>
      <c r="C89" t="s">
        <v>166</v>
      </c>
      <c r="D89" t="s">
        <v>46</v>
      </c>
      <c r="E89" t="s">
        <v>115</v>
      </c>
      <c r="F89" t="s">
        <v>166</v>
      </c>
      <c r="G89" t="s">
        <v>164</v>
      </c>
      <c r="H89" t="s">
        <v>100</v>
      </c>
      <c r="I89" t="s">
        <v>18</v>
      </c>
      <c r="J89" t="s">
        <v>15</v>
      </c>
      <c r="K89" t="s">
        <v>15</v>
      </c>
      <c r="L89" t="s">
        <v>18</v>
      </c>
      <c r="M89" t="s">
        <v>18</v>
      </c>
      <c r="N89" t="s">
        <v>18</v>
      </c>
      <c r="R89" t="s">
        <v>18</v>
      </c>
      <c r="S89" t="s">
        <v>18</v>
      </c>
      <c r="T89" t="s">
        <v>15</v>
      </c>
      <c r="U89">
        <v>1</v>
      </c>
      <c r="V89" s="6">
        <v>167</v>
      </c>
      <c r="W89" s="8" t="s">
        <v>218</v>
      </c>
      <c r="Y89" t="s">
        <v>167</v>
      </c>
    </row>
    <row r="90" spans="1:25" x14ac:dyDescent="0.3">
      <c r="A90">
        <v>46</v>
      </c>
      <c r="B90" t="s">
        <v>160</v>
      </c>
      <c r="C90" t="s">
        <v>166</v>
      </c>
      <c r="D90" t="s">
        <v>46</v>
      </c>
      <c r="E90" t="s">
        <v>115</v>
      </c>
      <c r="F90" t="s">
        <v>166</v>
      </c>
      <c r="G90" t="s">
        <v>164</v>
      </c>
      <c r="H90" t="s">
        <v>99</v>
      </c>
      <c r="I90" t="s">
        <v>18</v>
      </c>
      <c r="J90" t="s">
        <v>15</v>
      </c>
      <c r="K90" t="s">
        <v>15</v>
      </c>
      <c r="L90" t="s">
        <v>18</v>
      </c>
      <c r="M90" t="s">
        <v>18</v>
      </c>
      <c r="N90" t="s">
        <v>18</v>
      </c>
      <c r="R90" t="s">
        <v>18</v>
      </c>
      <c r="S90" t="s">
        <v>18</v>
      </c>
      <c r="T90" t="s">
        <v>15</v>
      </c>
      <c r="U90">
        <v>1</v>
      </c>
      <c r="V90" s="6">
        <v>167</v>
      </c>
      <c r="W90" s="8" t="s">
        <v>218</v>
      </c>
      <c r="Y90" t="s">
        <v>167</v>
      </c>
    </row>
    <row r="91" spans="1:25" x14ac:dyDescent="0.3">
      <c r="A91">
        <v>47</v>
      </c>
      <c r="B91" t="s">
        <v>168</v>
      </c>
      <c r="C91" t="s">
        <v>169</v>
      </c>
      <c r="D91" s="3">
        <v>1</v>
      </c>
      <c r="E91" t="s">
        <v>115</v>
      </c>
      <c r="F91" t="s">
        <v>170</v>
      </c>
      <c r="G91" t="s">
        <v>164</v>
      </c>
      <c r="H91" t="s">
        <v>100</v>
      </c>
      <c r="I91" t="s">
        <v>18</v>
      </c>
      <c r="J91" t="s">
        <v>15</v>
      </c>
      <c r="K91" t="s">
        <v>18</v>
      </c>
      <c r="L91" t="s">
        <v>15</v>
      </c>
      <c r="M91" t="s">
        <v>15</v>
      </c>
      <c r="N91" t="s">
        <v>79</v>
      </c>
      <c r="R91" t="s">
        <v>15</v>
      </c>
      <c r="S91" t="s">
        <v>18</v>
      </c>
      <c r="T91" t="s">
        <v>15</v>
      </c>
      <c r="U91">
        <v>20</v>
      </c>
      <c r="V91" s="6">
        <v>262</v>
      </c>
      <c r="W91" s="8" t="s">
        <v>218</v>
      </c>
      <c r="Y91" t="s">
        <v>167</v>
      </c>
    </row>
    <row r="92" spans="1:25" x14ac:dyDescent="0.3">
      <c r="A92">
        <v>47</v>
      </c>
      <c r="B92" t="s">
        <v>168</v>
      </c>
      <c r="C92" t="s">
        <v>169</v>
      </c>
      <c r="D92" s="3">
        <v>1</v>
      </c>
      <c r="E92" t="s">
        <v>115</v>
      </c>
      <c r="F92" t="s">
        <v>170</v>
      </c>
      <c r="G92" t="s">
        <v>164</v>
      </c>
      <c r="H92" t="s">
        <v>99</v>
      </c>
      <c r="I92" t="s">
        <v>18</v>
      </c>
      <c r="J92" t="s">
        <v>15</v>
      </c>
      <c r="K92" t="s">
        <v>18</v>
      </c>
      <c r="L92" t="s">
        <v>15</v>
      </c>
      <c r="M92" t="s">
        <v>15</v>
      </c>
      <c r="N92" t="s">
        <v>79</v>
      </c>
      <c r="R92" t="s">
        <v>15</v>
      </c>
      <c r="S92" t="s">
        <v>18</v>
      </c>
      <c r="T92" t="s">
        <v>15</v>
      </c>
      <c r="U92">
        <v>20</v>
      </c>
      <c r="V92" s="6">
        <v>262</v>
      </c>
      <c r="W92" s="8" t="s">
        <v>218</v>
      </c>
      <c r="Y92" t="s">
        <v>167</v>
      </c>
    </row>
    <row r="93" spans="1:25" x14ac:dyDescent="0.3">
      <c r="A93">
        <v>48</v>
      </c>
      <c r="B93" t="s">
        <v>168</v>
      </c>
      <c r="C93" t="s">
        <v>169</v>
      </c>
      <c r="D93" s="3">
        <v>1</v>
      </c>
      <c r="E93" t="s">
        <v>115</v>
      </c>
      <c r="F93" t="s">
        <v>172</v>
      </c>
      <c r="G93" t="s">
        <v>164</v>
      </c>
      <c r="H93" t="s">
        <v>100</v>
      </c>
      <c r="I93" t="s">
        <v>15</v>
      </c>
      <c r="J93" t="s">
        <v>15</v>
      </c>
      <c r="K93" t="s">
        <v>15</v>
      </c>
      <c r="L93" t="s">
        <v>15</v>
      </c>
      <c r="M93" t="s">
        <v>15</v>
      </c>
      <c r="N93" t="s">
        <v>79</v>
      </c>
      <c r="R93" t="s">
        <v>15</v>
      </c>
      <c r="S93" t="s">
        <v>18</v>
      </c>
      <c r="T93" t="s">
        <v>15</v>
      </c>
      <c r="V93" s="6">
        <v>652</v>
      </c>
      <c r="W93" s="8" t="s">
        <v>218</v>
      </c>
    </row>
    <row r="94" spans="1:25" x14ac:dyDescent="0.3">
      <c r="A94">
        <v>48</v>
      </c>
      <c r="B94" t="s">
        <v>168</v>
      </c>
      <c r="C94" t="s">
        <v>169</v>
      </c>
      <c r="D94" s="3">
        <v>1</v>
      </c>
      <c r="E94" t="s">
        <v>115</v>
      </c>
      <c r="F94" t="s">
        <v>172</v>
      </c>
      <c r="G94" t="s">
        <v>164</v>
      </c>
      <c r="H94" t="s">
        <v>99</v>
      </c>
      <c r="I94" t="s">
        <v>15</v>
      </c>
      <c r="J94" t="s">
        <v>15</v>
      </c>
      <c r="K94" t="s">
        <v>15</v>
      </c>
      <c r="L94" t="s">
        <v>15</v>
      </c>
      <c r="M94" t="s">
        <v>15</v>
      </c>
      <c r="N94" t="s">
        <v>79</v>
      </c>
      <c r="R94" t="s">
        <v>15</v>
      </c>
      <c r="S94" t="s">
        <v>18</v>
      </c>
      <c r="T94" t="s">
        <v>15</v>
      </c>
      <c r="V94" s="6">
        <v>652</v>
      </c>
      <c r="W94" s="8" t="s">
        <v>218</v>
      </c>
    </row>
    <row r="95" spans="1:25" x14ac:dyDescent="0.3">
      <c r="A95">
        <v>49</v>
      </c>
      <c r="B95" t="s">
        <v>168</v>
      </c>
      <c r="C95" t="s">
        <v>173</v>
      </c>
      <c r="D95" s="3">
        <v>1</v>
      </c>
      <c r="E95" t="s">
        <v>115</v>
      </c>
      <c r="F95" t="s">
        <v>173</v>
      </c>
      <c r="G95" t="s">
        <v>70</v>
      </c>
      <c r="H95" t="s">
        <v>100</v>
      </c>
      <c r="I95" t="s">
        <v>18</v>
      </c>
      <c r="J95" t="s">
        <v>15</v>
      </c>
      <c r="K95" t="s">
        <v>15</v>
      </c>
      <c r="L95" t="s">
        <v>18</v>
      </c>
      <c r="M95" t="s">
        <v>15</v>
      </c>
      <c r="N95" t="s">
        <v>79</v>
      </c>
      <c r="R95" t="s">
        <v>15</v>
      </c>
      <c r="S95" t="s">
        <v>18</v>
      </c>
      <c r="T95" t="s">
        <v>79</v>
      </c>
      <c r="V95" s="6">
        <v>536</v>
      </c>
      <c r="W95" s="8" t="s">
        <v>218</v>
      </c>
    </row>
    <row r="96" spans="1:25" x14ac:dyDescent="0.3">
      <c r="A96">
        <v>49</v>
      </c>
      <c r="B96" t="s">
        <v>168</v>
      </c>
      <c r="C96" t="s">
        <v>173</v>
      </c>
      <c r="D96" s="3">
        <v>1</v>
      </c>
      <c r="E96" t="s">
        <v>115</v>
      </c>
      <c r="F96" t="s">
        <v>173</v>
      </c>
      <c r="G96" t="s">
        <v>70</v>
      </c>
      <c r="H96" t="s">
        <v>99</v>
      </c>
      <c r="I96" t="s">
        <v>18</v>
      </c>
      <c r="J96" t="s">
        <v>15</v>
      </c>
      <c r="K96" t="s">
        <v>15</v>
      </c>
      <c r="L96" t="s">
        <v>18</v>
      </c>
      <c r="M96" t="s">
        <v>15</v>
      </c>
      <c r="N96" t="s">
        <v>79</v>
      </c>
      <c r="R96" t="s">
        <v>15</v>
      </c>
      <c r="S96" t="s">
        <v>18</v>
      </c>
      <c r="T96" t="s">
        <v>79</v>
      </c>
      <c r="V96" s="6">
        <v>536</v>
      </c>
      <c r="W96" s="8" t="s">
        <v>218</v>
      </c>
    </row>
    <row r="97" spans="1:25" x14ac:dyDescent="0.3">
      <c r="A97">
        <v>50</v>
      </c>
      <c r="B97" t="s">
        <v>168</v>
      </c>
      <c r="C97" t="s">
        <v>174</v>
      </c>
      <c r="D97" s="3">
        <v>1</v>
      </c>
      <c r="E97" t="s">
        <v>115</v>
      </c>
      <c r="F97" t="s">
        <v>175</v>
      </c>
      <c r="G97" t="s">
        <v>164</v>
      </c>
      <c r="H97" t="s">
        <v>100</v>
      </c>
      <c r="I97" t="s">
        <v>18</v>
      </c>
      <c r="J97" t="s">
        <v>15</v>
      </c>
      <c r="K97" t="s">
        <v>18</v>
      </c>
      <c r="L97" t="s">
        <v>15</v>
      </c>
      <c r="M97" t="s">
        <v>15</v>
      </c>
      <c r="N97" t="s">
        <v>18</v>
      </c>
      <c r="R97" t="s">
        <v>18</v>
      </c>
      <c r="S97" t="s">
        <v>18</v>
      </c>
      <c r="T97" t="s">
        <v>15</v>
      </c>
      <c r="V97" s="6">
        <v>274</v>
      </c>
      <c r="W97" s="8" t="s">
        <v>218</v>
      </c>
      <c r="Y97" t="s">
        <v>219</v>
      </c>
    </row>
    <row r="98" spans="1:25" x14ac:dyDescent="0.3">
      <c r="A98">
        <v>50</v>
      </c>
      <c r="B98" t="s">
        <v>168</v>
      </c>
      <c r="C98" t="s">
        <v>174</v>
      </c>
      <c r="D98" s="3">
        <v>1</v>
      </c>
      <c r="E98" t="s">
        <v>115</v>
      </c>
      <c r="F98" t="s">
        <v>175</v>
      </c>
      <c r="G98" t="s">
        <v>164</v>
      </c>
      <c r="H98" t="s">
        <v>99</v>
      </c>
      <c r="I98" t="s">
        <v>18</v>
      </c>
      <c r="J98" t="s">
        <v>15</v>
      </c>
      <c r="K98" t="s">
        <v>18</v>
      </c>
      <c r="L98" t="s">
        <v>15</v>
      </c>
      <c r="M98" t="s">
        <v>15</v>
      </c>
      <c r="N98" t="s">
        <v>15</v>
      </c>
      <c r="R98" t="s">
        <v>15</v>
      </c>
      <c r="S98" t="s">
        <v>18</v>
      </c>
      <c r="T98" t="s">
        <v>15</v>
      </c>
      <c r="V98" s="6">
        <v>274</v>
      </c>
      <c r="W98" s="8" t="s">
        <v>218</v>
      </c>
      <c r="Y98" t="s">
        <v>219</v>
      </c>
    </row>
    <row r="99" spans="1:25" x14ac:dyDescent="0.3">
      <c r="A99">
        <v>51</v>
      </c>
      <c r="B99" t="s">
        <v>168</v>
      </c>
      <c r="C99" t="s">
        <v>176</v>
      </c>
      <c r="D99" s="3">
        <v>2</v>
      </c>
      <c r="E99" t="s">
        <v>115</v>
      </c>
      <c r="F99" t="s">
        <v>176</v>
      </c>
      <c r="G99" t="s">
        <v>164</v>
      </c>
      <c r="H99" t="s">
        <v>89</v>
      </c>
      <c r="I99" t="s">
        <v>15</v>
      </c>
      <c r="J99" t="s">
        <v>15</v>
      </c>
      <c r="K99" t="s">
        <v>15</v>
      </c>
      <c r="L99" t="s">
        <v>15</v>
      </c>
      <c r="M99" t="s">
        <v>15</v>
      </c>
      <c r="N99" t="s">
        <v>15</v>
      </c>
      <c r="R99" t="s">
        <v>15</v>
      </c>
      <c r="S99" t="s">
        <v>18</v>
      </c>
      <c r="T99" t="s">
        <v>15</v>
      </c>
      <c r="U99">
        <v>6</v>
      </c>
      <c r="V99" s="6">
        <v>887</v>
      </c>
      <c r="W99" s="8" t="s">
        <v>218</v>
      </c>
    </row>
    <row r="100" spans="1:25" x14ac:dyDescent="0.3">
      <c r="A100">
        <v>51</v>
      </c>
      <c r="B100" t="s">
        <v>168</v>
      </c>
      <c r="C100" t="s">
        <v>176</v>
      </c>
      <c r="D100" s="3">
        <v>2</v>
      </c>
      <c r="E100" t="s">
        <v>115</v>
      </c>
      <c r="F100" t="s">
        <v>176</v>
      </c>
      <c r="G100" t="s">
        <v>164</v>
      </c>
      <c r="H100" t="s">
        <v>90</v>
      </c>
      <c r="I100" t="s">
        <v>15</v>
      </c>
      <c r="J100" t="s">
        <v>15</v>
      </c>
      <c r="K100" t="s">
        <v>15</v>
      </c>
      <c r="L100" t="s">
        <v>15</v>
      </c>
      <c r="M100" t="s">
        <v>15</v>
      </c>
      <c r="N100" t="s">
        <v>15</v>
      </c>
      <c r="R100" t="s">
        <v>15</v>
      </c>
      <c r="S100" t="s">
        <v>18</v>
      </c>
      <c r="T100" t="s">
        <v>15</v>
      </c>
      <c r="U100">
        <v>5</v>
      </c>
      <c r="V100" s="6">
        <v>887</v>
      </c>
      <c r="W100" s="8" t="s">
        <v>218</v>
      </c>
    </row>
    <row r="101" spans="1:25" x14ac:dyDescent="0.3">
      <c r="A101">
        <v>52</v>
      </c>
      <c r="B101" t="s">
        <v>168</v>
      </c>
      <c r="C101" t="s">
        <v>177</v>
      </c>
      <c r="D101" s="3">
        <v>1</v>
      </c>
      <c r="E101" t="s">
        <v>115</v>
      </c>
      <c r="F101" t="s">
        <v>178</v>
      </c>
      <c r="G101" t="s">
        <v>164</v>
      </c>
      <c r="H101" t="s">
        <v>99</v>
      </c>
      <c r="I101" t="s">
        <v>15</v>
      </c>
      <c r="J101" t="s">
        <v>15</v>
      </c>
      <c r="K101" t="s">
        <v>15</v>
      </c>
      <c r="L101" t="s">
        <v>15</v>
      </c>
      <c r="M101" t="s">
        <v>15</v>
      </c>
      <c r="N101" t="s">
        <v>15</v>
      </c>
      <c r="R101" t="s">
        <v>15</v>
      </c>
      <c r="S101" t="s">
        <v>18</v>
      </c>
      <c r="T101" t="s">
        <v>15</v>
      </c>
      <c r="U101">
        <v>3</v>
      </c>
      <c r="V101" s="6">
        <v>662</v>
      </c>
      <c r="W101">
        <f>1213-1188</f>
        <v>25</v>
      </c>
      <c r="Y101" t="s">
        <v>219</v>
      </c>
    </row>
    <row r="102" spans="1:25" x14ac:dyDescent="0.3">
      <c r="A102">
        <v>52</v>
      </c>
      <c r="B102" t="s">
        <v>168</v>
      </c>
      <c r="C102" t="s">
        <v>177</v>
      </c>
      <c r="D102" s="3">
        <v>1</v>
      </c>
      <c r="E102" t="s">
        <v>115</v>
      </c>
      <c r="F102" t="s">
        <v>178</v>
      </c>
      <c r="G102" t="s">
        <v>70</v>
      </c>
      <c r="H102" t="s">
        <v>100</v>
      </c>
      <c r="I102" t="s">
        <v>18</v>
      </c>
      <c r="J102" t="s">
        <v>15</v>
      </c>
      <c r="K102" t="s">
        <v>15</v>
      </c>
      <c r="L102" t="s">
        <v>15</v>
      </c>
      <c r="M102" t="s">
        <v>15</v>
      </c>
      <c r="N102" t="s">
        <v>79</v>
      </c>
      <c r="R102" t="s">
        <v>15</v>
      </c>
      <c r="S102" t="s">
        <v>18</v>
      </c>
      <c r="T102" t="s">
        <v>79</v>
      </c>
      <c r="U102">
        <v>5</v>
      </c>
      <c r="V102" s="6">
        <v>662</v>
      </c>
      <c r="W102">
        <f>1121-1105</f>
        <v>16</v>
      </c>
    </row>
    <row r="103" spans="1:25" x14ac:dyDescent="0.3">
      <c r="A103">
        <v>53</v>
      </c>
      <c r="B103" t="s">
        <v>168</v>
      </c>
      <c r="C103" t="s">
        <v>182</v>
      </c>
      <c r="D103" s="3">
        <v>101</v>
      </c>
      <c r="E103" t="s">
        <v>115</v>
      </c>
      <c r="F103" t="s">
        <v>183</v>
      </c>
      <c r="G103" t="s">
        <v>164</v>
      </c>
      <c r="H103" t="s">
        <v>99</v>
      </c>
      <c r="I103" t="s">
        <v>18</v>
      </c>
      <c r="J103" t="s">
        <v>15</v>
      </c>
      <c r="K103" t="s">
        <v>15</v>
      </c>
      <c r="L103" t="s">
        <v>15</v>
      </c>
      <c r="M103" t="s">
        <v>15</v>
      </c>
      <c r="N103" t="s">
        <v>79</v>
      </c>
      <c r="R103" t="s">
        <v>15</v>
      </c>
      <c r="S103" t="s">
        <v>18</v>
      </c>
      <c r="T103" t="s">
        <v>15</v>
      </c>
      <c r="U103">
        <v>21</v>
      </c>
      <c r="V103" s="6">
        <v>412</v>
      </c>
      <c r="W103" s="8" t="s">
        <v>218</v>
      </c>
    </row>
    <row r="104" spans="1:25" x14ac:dyDescent="0.3">
      <c r="A104">
        <v>53</v>
      </c>
      <c r="B104" t="s">
        <v>168</v>
      </c>
      <c r="C104" t="s">
        <v>182</v>
      </c>
      <c r="D104" s="3">
        <v>101</v>
      </c>
      <c r="E104" t="s">
        <v>115</v>
      </c>
      <c r="F104" t="s">
        <v>183</v>
      </c>
      <c r="G104" t="s">
        <v>164</v>
      </c>
      <c r="H104" t="s">
        <v>100</v>
      </c>
      <c r="I104" t="s">
        <v>18</v>
      </c>
      <c r="J104" t="s">
        <v>15</v>
      </c>
      <c r="K104" t="s">
        <v>15</v>
      </c>
      <c r="L104" t="s">
        <v>15</v>
      </c>
      <c r="M104" t="s">
        <v>15</v>
      </c>
      <c r="N104" t="s">
        <v>79</v>
      </c>
      <c r="R104" t="s">
        <v>15</v>
      </c>
      <c r="S104" t="s">
        <v>18</v>
      </c>
      <c r="T104" t="s">
        <v>15</v>
      </c>
      <c r="U104">
        <v>22</v>
      </c>
      <c r="V104" s="6">
        <v>412</v>
      </c>
      <c r="W104" s="8" t="s">
        <v>218</v>
      </c>
    </row>
    <row r="105" spans="1:25" x14ac:dyDescent="0.3">
      <c r="A105">
        <v>54</v>
      </c>
      <c r="B105" t="s">
        <v>179</v>
      </c>
      <c r="C105" t="s">
        <v>180</v>
      </c>
      <c r="D105" s="3">
        <v>222</v>
      </c>
      <c r="E105" t="s">
        <v>115</v>
      </c>
      <c r="F105" t="s">
        <v>181</v>
      </c>
      <c r="G105" t="s">
        <v>164</v>
      </c>
      <c r="H105" t="s">
        <v>99</v>
      </c>
      <c r="I105" t="s">
        <v>15</v>
      </c>
      <c r="J105" t="s">
        <v>15</v>
      </c>
      <c r="K105" t="s">
        <v>18</v>
      </c>
      <c r="L105" t="s">
        <v>15</v>
      </c>
      <c r="M105" t="s">
        <v>18</v>
      </c>
      <c r="N105" t="s">
        <v>18</v>
      </c>
      <c r="R105" t="s">
        <v>18</v>
      </c>
      <c r="S105" t="s">
        <v>18</v>
      </c>
      <c r="T105" t="s">
        <v>79</v>
      </c>
      <c r="U105" s="10">
        <v>64</v>
      </c>
      <c r="V105" s="6">
        <v>412</v>
      </c>
      <c r="W105">
        <v>5</v>
      </c>
      <c r="Y105" t="s">
        <v>167</v>
      </c>
    </row>
    <row r="106" spans="1:25" x14ac:dyDescent="0.3">
      <c r="A106">
        <v>54</v>
      </c>
      <c r="B106" t="s">
        <v>179</v>
      </c>
      <c r="C106" t="s">
        <v>180</v>
      </c>
      <c r="D106" s="3">
        <v>222</v>
      </c>
      <c r="E106" t="s">
        <v>115</v>
      </c>
      <c r="F106" t="s">
        <v>181</v>
      </c>
      <c r="G106" t="s">
        <v>164</v>
      </c>
      <c r="H106" t="s">
        <v>100</v>
      </c>
      <c r="I106" t="s">
        <v>18</v>
      </c>
      <c r="J106" t="s">
        <v>18</v>
      </c>
      <c r="K106" t="s">
        <v>18</v>
      </c>
      <c r="L106" t="s">
        <v>15</v>
      </c>
      <c r="M106" t="s">
        <v>18</v>
      </c>
      <c r="N106" t="s">
        <v>18</v>
      </c>
      <c r="R106" t="s">
        <v>18</v>
      </c>
      <c r="S106" t="s">
        <v>18</v>
      </c>
      <c r="T106" t="s">
        <v>79</v>
      </c>
      <c r="U106" s="10">
        <v>64</v>
      </c>
      <c r="V106" s="6">
        <v>412</v>
      </c>
      <c r="W106">
        <v>7</v>
      </c>
      <c r="Y106" t="s">
        <v>167</v>
      </c>
    </row>
    <row r="107" spans="1:25" x14ac:dyDescent="0.3">
      <c r="A107" t="s">
        <v>186</v>
      </c>
      <c r="D107" s="3"/>
      <c r="W107" s="8"/>
    </row>
    <row r="108" spans="1:25" x14ac:dyDescent="0.3">
      <c r="A108">
        <f>14+32</f>
        <v>46</v>
      </c>
      <c r="D108" s="3"/>
      <c r="W108" s="8"/>
    </row>
    <row r="109" spans="1:25" x14ac:dyDescent="0.3">
      <c r="D109" s="3"/>
      <c r="W109" s="8"/>
    </row>
    <row r="110" spans="1:25" x14ac:dyDescent="0.3">
      <c r="D110" s="3"/>
      <c r="W110" s="8"/>
    </row>
    <row r="111" spans="1:25" x14ac:dyDescent="0.3">
      <c r="A111" t="s">
        <v>4</v>
      </c>
      <c r="D111" s="3"/>
      <c r="W111" s="8"/>
    </row>
    <row r="112" spans="1:25" x14ac:dyDescent="0.3">
      <c r="A112">
        <v>1</v>
      </c>
      <c r="B112" t="s">
        <v>70</v>
      </c>
      <c r="W112" s="8"/>
    </row>
    <row r="113" spans="1:2" x14ac:dyDescent="0.3">
      <c r="A113">
        <v>2</v>
      </c>
      <c r="B113" t="s">
        <v>71</v>
      </c>
    </row>
    <row r="114" spans="1:2" x14ac:dyDescent="0.3">
      <c r="A114">
        <v>3</v>
      </c>
      <c r="B114" t="s">
        <v>164</v>
      </c>
    </row>
    <row r="115" spans="1:2" x14ac:dyDescent="0.3">
      <c r="A115">
        <v>4</v>
      </c>
      <c r="B115" t="s">
        <v>72</v>
      </c>
    </row>
    <row r="116" spans="1:2" x14ac:dyDescent="0.3">
      <c r="A116">
        <v>5</v>
      </c>
      <c r="B116" t="s">
        <v>171</v>
      </c>
    </row>
    <row r="117" spans="1:2" x14ac:dyDescent="0.3">
      <c r="A117">
        <v>6</v>
      </c>
      <c r="B117" t="s">
        <v>74</v>
      </c>
    </row>
  </sheetData>
  <autoFilter ref="A2:Y70" xr:uid="{EDB94161-07FC-4C72-9D53-84E274DACFDA}">
    <sortState xmlns:xlrd2="http://schemas.microsoft.com/office/spreadsheetml/2017/richdata2" ref="A3:Y78">
      <sortCondition ref="A2:A70"/>
    </sortState>
  </autoFilter>
  <dataValidations count="1">
    <dataValidation type="list" allowBlank="1" showInputMessage="1" showErrorMessage="1" sqref="G3:G110" xr:uid="{31DA1650-CA24-4A84-B225-2B32A6435AD4}">
      <formula1>$B$112:$B$117</formula1>
    </dataValidation>
  </dataValidations>
  <hyperlinks>
    <hyperlink ref="R1" r:id="rId1" xr:uid="{0FB199D3-184A-437F-BCF7-E63846D3547F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51279-C5DB-456B-A127-C0963E146EEA}">
  <dimension ref="A1:BU91"/>
  <sheetViews>
    <sheetView workbookViewId="0">
      <selection activeCell="K3" sqref="K3"/>
    </sheetView>
  </sheetViews>
  <sheetFormatPr defaultRowHeight="14.4" x14ac:dyDescent="0.3"/>
  <cols>
    <col min="1" max="1" width="28.21875" bestFit="1" customWidth="1"/>
    <col min="2" max="2" width="14.88671875" bestFit="1" customWidth="1"/>
    <col min="3" max="3" width="13.88671875" bestFit="1" customWidth="1"/>
    <col min="4" max="4" width="10.6640625" bestFit="1" customWidth="1"/>
    <col min="5" max="5" width="14.88671875" bestFit="1" customWidth="1"/>
    <col min="6" max="6" width="15.109375" bestFit="1" customWidth="1"/>
    <col min="7" max="7" width="14.5546875" bestFit="1" customWidth="1"/>
    <col min="8" max="8" width="9.5546875" bestFit="1" customWidth="1"/>
    <col min="9" max="9" width="2.6640625" bestFit="1" customWidth="1"/>
    <col min="10" max="10" width="4.33203125" bestFit="1" customWidth="1"/>
    <col min="11" max="11" width="5.5546875" bestFit="1" customWidth="1"/>
    <col min="12" max="12" width="17" bestFit="1" customWidth="1"/>
    <col min="13" max="13" width="15.77734375" customWidth="1"/>
    <col min="14" max="14" width="14.44140625" bestFit="1" customWidth="1"/>
    <col min="15" max="15" width="12.44140625" customWidth="1"/>
    <col min="16" max="16" width="14.21875" bestFit="1" customWidth="1"/>
    <col min="17" max="17" width="10.88671875" bestFit="1" customWidth="1"/>
    <col min="18" max="18" width="13.33203125" bestFit="1" customWidth="1"/>
    <col min="19" max="19" width="9" bestFit="1" customWidth="1"/>
    <col min="20" max="20" width="9.6640625" bestFit="1" customWidth="1"/>
    <col min="21" max="21" width="3" bestFit="1" customWidth="1"/>
    <col min="22" max="22" width="4.33203125" bestFit="1" customWidth="1"/>
    <col min="23" max="23" width="5.5546875" bestFit="1" customWidth="1"/>
    <col min="24" max="73" width="10.77734375" customWidth="1"/>
  </cols>
  <sheetData>
    <row r="1" spans="1:73" ht="14.4" customHeight="1" x14ac:dyDescent="0.3">
      <c r="A1" s="11" t="s">
        <v>244</v>
      </c>
      <c r="B1" s="38" t="s">
        <v>303</v>
      </c>
      <c r="C1" s="39"/>
      <c r="D1" s="39"/>
      <c r="E1" s="39"/>
      <c r="F1" s="39"/>
      <c r="G1" s="39"/>
      <c r="H1" s="39"/>
      <c r="I1" s="21"/>
      <c r="J1" s="21"/>
      <c r="K1" s="22"/>
      <c r="L1" s="39" t="s">
        <v>304</v>
      </c>
      <c r="M1" s="39"/>
      <c r="N1" s="39"/>
      <c r="O1" s="39"/>
      <c r="P1" s="39"/>
      <c r="Q1" s="39"/>
      <c r="R1" s="39"/>
      <c r="S1" s="39"/>
      <c r="T1" s="21"/>
      <c r="U1" s="40" t="s">
        <v>18</v>
      </c>
      <c r="V1" s="40" t="s">
        <v>15</v>
      </c>
      <c r="W1" s="40" t="s">
        <v>254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42"/>
      <c r="BU1" s="42"/>
    </row>
    <row r="2" spans="1:73" ht="115.2" x14ac:dyDescent="0.3">
      <c r="A2" s="12" t="s">
        <v>245</v>
      </c>
      <c r="B2" s="13" t="s">
        <v>305</v>
      </c>
      <c r="C2" s="13" t="s">
        <v>306</v>
      </c>
      <c r="D2" s="13" t="s">
        <v>307</v>
      </c>
      <c r="E2" s="13" t="s">
        <v>308</v>
      </c>
      <c r="F2" s="13" t="s">
        <v>309</v>
      </c>
      <c r="G2" s="13" t="s">
        <v>310</v>
      </c>
      <c r="H2" s="13" t="s">
        <v>29</v>
      </c>
      <c r="I2" s="13" t="s">
        <v>18</v>
      </c>
      <c r="J2" s="13" t="s">
        <v>15</v>
      </c>
      <c r="K2" s="23" t="s">
        <v>254</v>
      </c>
      <c r="L2" s="13" t="s">
        <v>311</v>
      </c>
      <c r="M2" s="13" t="s">
        <v>312</v>
      </c>
      <c r="N2" s="13" t="s">
        <v>313</v>
      </c>
      <c r="O2" s="13" t="s">
        <v>94</v>
      </c>
      <c r="P2" s="13" t="s">
        <v>314</v>
      </c>
      <c r="Q2" s="13" t="s">
        <v>315</v>
      </c>
      <c r="R2" s="13" t="s">
        <v>316</v>
      </c>
      <c r="S2" s="13" t="s">
        <v>317</v>
      </c>
      <c r="T2" s="13" t="s">
        <v>318</v>
      </c>
      <c r="U2" s="41"/>
      <c r="V2" s="41"/>
      <c r="W2" s="41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42"/>
      <c r="BU2" s="42"/>
    </row>
    <row r="3" spans="1:73" ht="14.4" customHeight="1" x14ac:dyDescent="0.3">
      <c r="A3" s="18" t="s">
        <v>319</v>
      </c>
      <c r="B3" t="s">
        <v>18</v>
      </c>
      <c r="C3" t="s">
        <v>15</v>
      </c>
      <c r="D3" t="s">
        <v>15</v>
      </c>
      <c r="E3" t="s">
        <v>15</v>
      </c>
      <c r="F3" t="s">
        <v>15</v>
      </c>
      <c r="G3" t="s">
        <v>18</v>
      </c>
      <c r="H3" t="s">
        <v>18</v>
      </c>
      <c r="I3">
        <f>COUNTIF(B3:H3,$I$2)</f>
        <v>3</v>
      </c>
      <c r="J3">
        <f>COUNTIF(B3:H3,$J$2)</f>
        <v>4</v>
      </c>
      <c r="K3" s="24">
        <f>I3/(I3+J3)</f>
        <v>0.42857142857142855</v>
      </c>
      <c r="L3" t="s">
        <v>18</v>
      </c>
      <c r="M3" t="s">
        <v>18</v>
      </c>
      <c r="N3" t="s">
        <v>18</v>
      </c>
      <c r="O3" t="s">
        <v>18</v>
      </c>
      <c r="P3" t="s">
        <v>15</v>
      </c>
      <c r="Q3" t="s">
        <v>18</v>
      </c>
      <c r="R3" t="s">
        <v>18</v>
      </c>
      <c r="S3" t="s">
        <v>15</v>
      </c>
      <c r="T3" t="s">
        <v>114</v>
      </c>
      <c r="U3">
        <f>COUNTIF(L3:T3,$U$1)</f>
        <v>7</v>
      </c>
      <c r="V3">
        <f>COUNTIF(L3:T3,$V$1)</f>
        <v>2</v>
      </c>
      <c r="W3" s="16">
        <f t="shared" ref="W3:W66" si="0">U3/(U3+V3)</f>
        <v>0.77777777777777779</v>
      </c>
    </row>
    <row r="4" spans="1:73" ht="14.4" customHeight="1" x14ac:dyDescent="0.3">
      <c r="A4" s="15" t="s">
        <v>320</v>
      </c>
      <c r="B4" t="s">
        <v>18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18</v>
      </c>
      <c r="I4">
        <f t="shared" ref="I4:I67" si="1">COUNTIF(B4:H4,$I$2)</f>
        <v>2</v>
      </c>
      <c r="J4">
        <f t="shared" ref="J4:J67" si="2">COUNTIF(B4:H4,$J$2)</f>
        <v>5</v>
      </c>
      <c r="K4" s="24">
        <f t="shared" ref="K4:K67" si="3">I4/(I4+J4)</f>
        <v>0.2857142857142857</v>
      </c>
      <c r="L4" t="s">
        <v>15</v>
      </c>
      <c r="M4" t="s">
        <v>18</v>
      </c>
      <c r="N4" t="s">
        <v>18</v>
      </c>
      <c r="O4" t="s">
        <v>15</v>
      </c>
      <c r="P4" t="s">
        <v>15</v>
      </c>
      <c r="Q4" t="s">
        <v>18</v>
      </c>
      <c r="R4" t="s">
        <v>18</v>
      </c>
      <c r="S4" t="s">
        <v>15</v>
      </c>
      <c r="T4" t="s">
        <v>114</v>
      </c>
      <c r="U4">
        <f t="shared" ref="U4:U67" si="4">COUNTIF(L4:T4,$U$1)</f>
        <v>5</v>
      </c>
      <c r="V4">
        <f t="shared" ref="V4:V67" si="5">COUNTIF(L4:T4,$V$1)</f>
        <v>4</v>
      </c>
      <c r="W4" s="16">
        <f t="shared" si="0"/>
        <v>0.55555555555555558</v>
      </c>
    </row>
    <row r="5" spans="1:73" ht="14.4" customHeight="1" x14ac:dyDescent="0.3">
      <c r="A5" s="15" t="s">
        <v>321</v>
      </c>
      <c r="B5" t="s">
        <v>18</v>
      </c>
      <c r="C5" t="s">
        <v>18</v>
      </c>
      <c r="D5" t="s">
        <v>15</v>
      </c>
      <c r="E5" t="s">
        <v>18</v>
      </c>
      <c r="F5" t="s">
        <v>18</v>
      </c>
      <c r="G5" t="s">
        <v>18</v>
      </c>
      <c r="H5" t="s">
        <v>18</v>
      </c>
      <c r="I5">
        <f t="shared" si="1"/>
        <v>6</v>
      </c>
      <c r="J5">
        <f t="shared" si="2"/>
        <v>1</v>
      </c>
      <c r="K5" s="24">
        <f t="shared" si="3"/>
        <v>0.8571428571428571</v>
      </c>
      <c r="L5" t="s">
        <v>18</v>
      </c>
      <c r="M5" t="s">
        <v>18</v>
      </c>
      <c r="N5" t="s">
        <v>15</v>
      </c>
      <c r="O5" t="s">
        <v>18</v>
      </c>
      <c r="P5" t="s">
        <v>18</v>
      </c>
      <c r="Q5" t="s">
        <v>18</v>
      </c>
      <c r="R5" t="s">
        <v>18</v>
      </c>
      <c r="S5" t="s">
        <v>15</v>
      </c>
      <c r="T5" t="s">
        <v>114</v>
      </c>
      <c r="U5">
        <f t="shared" si="4"/>
        <v>7</v>
      </c>
      <c r="V5">
        <f t="shared" si="5"/>
        <v>2</v>
      </c>
      <c r="W5" s="16">
        <f t="shared" si="0"/>
        <v>0.77777777777777779</v>
      </c>
    </row>
    <row r="6" spans="1:73" x14ac:dyDescent="0.3">
      <c r="A6" s="15" t="s">
        <v>322</v>
      </c>
      <c r="B6" t="s">
        <v>15</v>
      </c>
      <c r="C6" t="s">
        <v>15</v>
      </c>
      <c r="D6" t="s">
        <v>15</v>
      </c>
      <c r="E6" t="s">
        <v>18</v>
      </c>
      <c r="F6" t="s">
        <v>18</v>
      </c>
      <c r="G6" t="s">
        <v>18</v>
      </c>
      <c r="H6" t="s">
        <v>18</v>
      </c>
      <c r="I6">
        <f t="shared" si="1"/>
        <v>4</v>
      </c>
      <c r="J6">
        <f t="shared" si="2"/>
        <v>3</v>
      </c>
      <c r="K6" s="24">
        <f t="shared" si="3"/>
        <v>0.5714285714285714</v>
      </c>
      <c r="L6" t="s">
        <v>15</v>
      </c>
      <c r="M6" t="s">
        <v>18</v>
      </c>
      <c r="N6" t="s">
        <v>18</v>
      </c>
      <c r="O6" t="s">
        <v>18</v>
      </c>
      <c r="P6" t="s">
        <v>18</v>
      </c>
      <c r="Q6" t="s">
        <v>18</v>
      </c>
      <c r="R6" t="s">
        <v>18</v>
      </c>
      <c r="S6" t="s">
        <v>15</v>
      </c>
      <c r="T6" t="s">
        <v>114</v>
      </c>
      <c r="U6">
        <f t="shared" si="4"/>
        <v>7</v>
      </c>
      <c r="V6">
        <f t="shared" si="5"/>
        <v>2</v>
      </c>
      <c r="W6" s="16">
        <f t="shared" si="0"/>
        <v>0.77777777777777779</v>
      </c>
    </row>
    <row r="7" spans="1:73" ht="14.4" customHeight="1" x14ac:dyDescent="0.3">
      <c r="A7" s="15" t="s">
        <v>323</v>
      </c>
      <c r="B7" t="s">
        <v>18</v>
      </c>
      <c r="C7" t="s">
        <v>15</v>
      </c>
      <c r="D7" t="s">
        <v>15</v>
      </c>
      <c r="E7" t="s">
        <v>18</v>
      </c>
      <c r="F7" t="s">
        <v>18</v>
      </c>
      <c r="G7" t="s">
        <v>15</v>
      </c>
      <c r="H7" t="s">
        <v>18</v>
      </c>
      <c r="I7">
        <f t="shared" si="1"/>
        <v>4</v>
      </c>
      <c r="J7">
        <f t="shared" si="2"/>
        <v>3</v>
      </c>
      <c r="K7" s="24">
        <f t="shared" si="3"/>
        <v>0.5714285714285714</v>
      </c>
      <c r="L7" t="s">
        <v>15</v>
      </c>
      <c r="M7" t="s">
        <v>18</v>
      </c>
      <c r="N7" t="s">
        <v>18</v>
      </c>
      <c r="O7" t="s">
        <v>18</v>
      </c>
      <c r="P7" t="s">
        <v>15</v>
      </c>
      <c r="Q7" t="s">
        <v>18</v>
      </c>
      <c r="R7" t="s">
        <v>18</v>
      </c>
      <c r="S7" t="s">
        <v>15</v>
      </c>
      <c r="T7" t="s">
        <v>114</v>
      </c>
      <c r="U7">
        <f t="shared" si="4"/>
        <v>6</v>
      </c>
      <c r="V7">
        <f t="shared" si="5"/>
        <v>3</v>
      </c>
      <c r="W7" s="16">
        <f t="shared" si="0"/>
        <v>0.66666666666666663</v>
      </c>
    </row>
    <row r="8" spans="1:73" x14ac:dyDescent="0.3">
      <c r="A8" s="15" t="s">
        <v>324</v>
      </c>
      <c r="B8" t="s">
        <v>18</v>
      </c>
      <c r="C8" t="s">
        <v>15</v>
      </c>
      <c r="D8" t="s">
        <v>15</v>
      </c>
      <c r="E8" t="s">
        <v>18</v>
      </c>
      <c r="F8" t="s">
        <v>15</v>
      </c>
      <c r="G8" t="s">
        <v>15</v>
      </c>
      <c r="H8" t="s">
        <v>18</v>
      </c>
      <c r="I8">
        <f t="shared" si="1"/>
        <v>3</v>
      </c>
      <c r="J8">
        <f t="shared" si="2"/>
        <v>4</v>
      </c>
      <c r="K8" s="24">
        <f t="shared" si="3"/>
        <v>0.42857142857142855</v>
      </c>
      <c r="L8" t="s">
        <v>15</v>
      </c>
      <c r="M8" t="s">
        <v>18</v>
      </c>
      <c r="N8" t="s">
        <v>18</v>
      </c>
      <c r="O8" t="s">
        <v>18</v>
      </c>
      <c r="P8" t="s">
        <v>15</v>
      </c>
      <c r="Q8" t="s">
        <v>18</v>
      </c>
      <c r="R8" t="s">
        <v>18</v>
      </c>
      <c r="S8" t="s">
        <v>15</v>
      </c>
      <c r="T8" t="s">
        <v>114</v>
      </c>
      <c r="U8">
        <f t="shared" si="4"/>
        <v>6</v>
      </c>
      <c r="V8">
        <f t="shared" si="5"/>
        <v>3</v>
      </c>
      <c r="W8" s="16">
        <f t="shared" si="0"/>
        <v>0.66666666666666663</v>
      </c>
    </row>
    <row r="9" spans="1:73" x14ac:dyDescent="0.3">
      <c r="A9" s="15" t="s">
        <v>325</v>
      </c>
      <c r="B9" t="s">
        <v>15</v>
      </c>
      <c r="C9" t="s">
        <v>15</v>
      </c>
      <c r="D9" t="s">
        <v>15</v>
      </c>
      <c r="E9" t="s">
        <v>18</v>
      </c>
      <c r="F9" t="s">
        <v>18</v>
      </c>
      <c r="G9" t="s">
        <v>18</v>
      </c>
      <c r="H9" t="s">
        <v>18</v>
      </c>
      <c r="I9">
        <f t="shared" si="1"/>
        <v>4</v>
      </c>
      <c r="J9">
        <f t="shared" si="2"/>
        <v>3</v>
      </c>
      <c r="K9" s="24">
        <f t="shared" si="3"/>
        <v>0.5714285714285714</v>
      </c>
      <c r="L9" t="s">
        <v>15</v>
      </c>
      <c r="M9" t="s">
        <v>18</v>
      </c>
      <c r="N9" t="s">
        <v>18</v>
      </c>
      <c r="O9" t="s">
        <v>18</v>
      </c>
      <c r="P9" t="s">
        <v>18</v>
      </c>
      <c r="Q9" t="s">
        <v>18</v>
      </c>
      <c r="R9" t="s">
        <v>18</v>
      </c>
      <c r="S9" t="s">
        <v>15</v>
      </c>
      <c r="T9" t="s">
        <v>114</v>
      </c>
      <c r="U9">
        <f t="shared" si="4"/>
        <v>7</v>
      </c>
      <c r="V9">
        <f t="shared" si="5"/>
        <v>2</v>
      </c>
      <c r="W9" s="16">
        <f t="shared" si="0"/>
        <v>0.77777777777777779</v>
      </c>
    </row>
    <row r="10" spans="1:73" x14ac:dyDescent="0.3">
      <c r="A10" s="15" t="s">
        <v>326</v>
      </c>
      <c r="B10" t="s">
        <v>18</v>
      </c>
      <c r="C10" t="s">
        <v>15</v>
      </c>
      <c r="D10" t="s">
        <v>15</v>
      </c>
      <c r="E10" t="s">
        <v>15</v>
      </c>
      <c r="F10" t="s">
        <v>18</v>
      </c>
      <c r="G10" t="s">
        <v>15</v>
      </c>
      <c r="H10" t="s">
        <v>18</v>
      </c>
      <c r="I10">
        <f t="shared" si="1"/>
        <v>3</v>
      </c>
      <c r="J10">
        <f t="shared" si="2"/>
        <v>4</v>
      </c>
      <c r="K10" s="24">
        <f t="shared" si="3"/>
        <v>0.42857142857142855</v>
      </c>
      <c r="L10" t="s">
        <v>15</v>
      </c>
      <c r="M10" t="s">
        <v>18</v>
      </c>
      <c r="N10" t="s">
        <v>18</v>
      </c>
      <c r="O10" t="s">
        <v>18</v>
      </c>
      <c r="P10" t="s">
        <v>18</v>
      </c>
      <c r="Q10" t="s">
        <v>18</v>
      </c>
      <c r="R10" t="s">
        <v>18</v>
      </c>
      <c r="S10" t="s">
        <v>15</v>
      </c>
      <c r="T10" t="s">
        <v>114</v>
      </c>
      <c r="U10">
        <f t="shared" si="4"/>
        <v>7</v>
      </c>
      <c r="V10">
        <f t="shared" si="5"/>
        <v>2</v>
      </c>
      <c r="W10" s="16">
        <f t="shared" si="0"/>
        <v>0.77777777777777779</v>
      </c>
    </row>
    <row r="11" spans="1:73" x14ac:dyDescent="0.3">
      <c r="A11" s="15" t="s">
        <v>327</v>
      </c>
      <c r="B11" t="s">
        <v>18</v>
      </c>
      <c r="C11" t="s">
        <v>15</v>
      </c>
      <c r="D11" t="s">
        <v>15</v>
      </c>
      <c r="E11" t="s">
        <v>15</v>
      </c>
      <c r="F11" t="s">
        <v>18</v>
      </c>
      <c r="G11" t="s">
        <v>15</v>
      </c>
      <c r="H11" t="s">
        <v>18</v>
      </c>
      <c r="I11">
        <f t="shared" si="1"/>
        <v>3</v>
      </c>
      <c r="J11">
        <f t="shared" si="2"/>
        <v>4</v>
      </c>
      <c r="K11" s="24">
        <f t="shared" si="3"/>
        <v>0.42857142857142855</v>
      </c>
      <c r="L11" t="s">
        <v>15</v>
      </c>
      <c r="M11" t="s">
        <v>15</v>
      </c>
      <c r="N11" t="s">
        <v>15</v>
      </c>
      <c r="O11" t="s">
        <v>18</v>
      </c>
      <c r="P11" t="s">
        <v>15</v>
      </c>
      <c r="Q11" t="s">
        <v>18</v>
      </c>
      <c r="R11" t="s">
        <v>18</v>
      </c>
      <c r="S11" t="s">
        <v>15</v>
      </c>
      <c r="T11" t="s">
        <v>114</v>
      </c>
      <c r="U11">
        <f t="shared" si="4"/>
        <v>4</v>
      </c>
      <c r="V11">
        <f t="shared" si="5"/>
        <v>5</v>
      </c>
      <c r="W11" s="16">
        <f t="shared" si="0"/>
        <v>0.44444444444444442</v>
      </c>
    </row>
    <row r="12" spans="1:73" x14ac:dyDescent="0.3">
      <c r="A12" s="15" t="s">
        <v>328</v>
      </c>
      <c r="B12" t="s">
        <v>18</v>
      </c>
      <c r="C12" t="s">
        <v>15</v>
      </c>
      <c r="D12" t="s">
        <v>15</v>
      </c>
      <c r="E12" t="s">
        <v>15</v>
      </c>
      <c r="F12" t="s">
        <v>18</v>
      </c>
      <c r="G12" t="s">
        <v>18</v>
      </c>
      <c r="H12" t="s">
        <v>18</v>
      </c>
      <c r="I12">
        <f t="shared" si="1"/>
        <v>4</v>
      </c>
      <c r="J12">
        <f t="shared" si="2"/>
        <v>3</v>
      </c>
      <c r="K12" s="24">
        <f t="shared" si="3"/>
        <v>0.5714285714285714</v>
      </c>
      <c r="L12" t="s">
        <v>15</v>
      </c>
      <c r="M12" t="s">
        <v>18</v>
      </c>
      <c r="N12" t="s">
        <v>18</v>
      </c>
      <c r="O12" t="s">
        <v>18</v>
      </c>
      <c r="P12" t="s">
        <v>15</v>
      </c>
      <c r="Q12" t="s">
        <v>15</v>
      </c>
      <c r="R12" t="s">
        <v>18</v>
      </c>
      <c r="S12" t="s">
        <v>15</v>
      </c>
      <c r="T12" t="s">
        <v>114</v>
      </c>
      <c r="U12">
        <f t="shared" si="4"/>
        <v>5</v>
      </c>
      <c r="V12">
        <f t="shared" si="5"/>
        <v>4</v>
      </c>
      <c r="W12" s="16">
        <f t="shared" si="0"/>
        <v>0.55555555555555558</v>
      </c>
    </row>
    <row r="13" spans="1:73" x14ac:dyDescent="0.3">
      <c r="A13" s="15" t="s">
        <v>329</v>
      </c>
      <c r="B13" t="s">
        <v>18</v>
      </c>
      <c r="C13" t="s">
        <v>15</v>
      </c>
      <c r="D13" t="s">
        <v>15</v>
      </c>
      <c r="E13" t="s">
        <v>15</v>
      </c>
      <c r="F13" t="s">
        <v>18</v>
      </c>
      <c r="G13" t="s">
        <v>18</v>
      </c>
      <c r="H13" t="s">
        <v>18</v>
      </c>
      <c r="I13">
        <f t="shared" si="1"/>
        <v>4</v>
      </c>
      <c r="J13">
        <f t="shared" si="2"/>
        <v>3</v>
      </c>
      <c r="K13" s="24">
        <f t="shared" si="3"/>
        <v>0.5714285714285714</v>
      </c>
      <c r="L13" t="s">
        <v>15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  <c r="R13" t="s">
        <v>18</v>
      </c>
      <c r="S13" t="s">
        <v>15</v>
      </c>
      <c r="T13" t="s">
        <v>114</v>
      </c>
      <c r="U13">
        <f t="shared" si="4"/>
        <v>7</v>
      </c>
      <c r="V13">
        <f t="shared" si="5"/>
        <v>2</v>
      </c>
      <c r="W13" s="16">
        <f t="shared" si="0"/>
        <v>0.77777777777777779</v>
      </c>
    </row>
    <row r="14" spans="1:73" x14ac:dyDescent="0.3">
      <c r="A14" s="15" t="s">
        <v>330</v>
      </c>
      <c r="B14" t="s">
        <v>15</v>
      </c>
      <c r="C14" t="s">
        <v>15</v>
      </c>
      <c r="D14" t="s">
        <v>15</v>
      </c>
      <c r="E14" t="s">
        <v>18</v>
      </c>
      <c r="F14" t="s">
        <v>18</v>
      </c>
      <c r="G14" t="s">
        <v>18</v>
      </c>
      <c r="H14" t="s">
        <v>18</v>
      </c>
      <c r="I14">
        <f t="shared" si="1"/>
        <v>4</v>
      </c>
      <c r="J14">
        <f t="shared" si="2"/>
        <v>3</v>
      </c>
      <c r="K14" s="24">
        <f t="shared" si="3"/>
        <v>0.5714285714285714</v>
      </c>
      <c r="L14" t="s">
        <v>15</v>
      </c>
      <c r="M14" t="s">
        <v>18</v>
      </c>
      <c r="N14" t="s">
        <v>18</v>
      </c>
      <c r="O14" t="s">
        <v>18</v>
      </c>
      <c r="P14" t="s">
        <v>18</v>
      </c>
      <c r="Q14" t="s">
        <v>18</v>
      </c>
      <c r="R14" t="s">
        <v>18</v>
      </c>
      <c r="S14" t="s">
        <v>15</v>
      </c>
      <c r="T14" t="s">
        <v>114</v>
      </c>
      <c r="U14">
        <f t="shared" si="4"/>
        <v>7</v>
      </c>
      <c r="V14">
        <f t="shared" si="5"/>
        <v>2</v>
      </c>
      <c r="W14" s="16">
        <f t="shared" si="0"/>
        <v>0.77777777777777779</v>
      </c>
    </row>
    <row r="15" spans="1:73" x14ac:dyDescent="0.3">
      <c r="A15" s="15" t="s">
        <v>331</v>
      </c>
      <c r="B15" t="s">
        <v>18</v>
      </c>
      <c r="C15" t="s">
        <v>15</v>
      </c>
      <c r="D15" t="s">
        <v>15</v>
      </c>
      <c r="E15" t="s">
        <v>18</v>
      </c>
      <c r="F15" t="s">
        <v>18</v>
      </c>
      <c r="G15" t="s">
        <v>18</v>
      </c>
      <c r="H15" t="s">
        <v>18</v>
      </c>
      <c r="I15">
        <f t="shared" si="1"/>
        <v>5</v>
      </c>
      <c r="J15">
        <f t="shared" si="2"/>
        <v>2</v>
      </c>
      <c r="K15" s="24">
        <f t="shared" si="3"/>
        <v>0.7142857142857143</v>
      </c>
      <c r="L15" t="s">
        <v>15</v>
      </c>
      <c r="M15" t="s">
        <v>18</v>
      </c>
      <c r="N15" t="s">
        <v>18</v>
      </c>
      <c r="O15" t="s">
        <v>18</v>
      </c>
      <c r="P15" t="s">
        <v>18</v>
      </c>
      <c r="Q15" t="s">
        <v>18</v>
      </c>
      <c r="R15" t="s">
        <v>18</v>
      </c>
      <c r="S15" t="s">
        <v>15</v>
      </c>
      <c r="T15" t="s">
        <v>114</v>
      </c>
      <c r="U15">
        <f t="shared" si="4"/>
        <v>7</v>
      </c>
      <c r="V15">
        <f t="shared" si="5"/>
        <v>2</v>
      </c>
      <c r="W15" s="16">
        <f t="shared" si="0"/>
        <v>0.77777777777777779</v>
      </c>
    </row>
    <row r="16" spans="1:73" x14ac:dyDescent="0.3">
      <c r="A16" s="15" t="s">
        <v>332</v>
      </c>
      <c r="B16" t="s">
        <v>18</v>
      </c>
      <c r="C16" t="s">
        <v>15</v>
      </c>
      <c r="D16" t="s">
        <v>15</v>
      </c>
      <c r="E16" t="s">
        <v>15</v>
      </c>
      <c r="F16" t="s">
        <v>18</v>
      </c>
      <c r="G16" t="s">
        <v>15</v>
      </c>
      <c r="H16" t="s">
        <v>18</v>
      </c>
      <c r="I16">
        <f t="shared" si="1"/>
        <v>3</v>
      </c>
      <c r="J16">
        <f t="shared" si="2"/>
        <v>4</v>
      </c>
      <c r="K16" s="24">
        <f t="shared" si="3"/>
        <v>0.42857142857142855</v>
      </c>
      <c r="L16" t="s">
        <v>15</v>
      </c>
      <c r="M16" t="s">
        <v>18</v>
      </c>
      <c r="N16" t="s">
        <v>18</v>
      </c>
      <c r="O16" t="s">
        <v>15</v>
      </c>
      <c r="P16" t="s">
        <v>15</v>
      </c>
      <c r="Q16" t="s">
        <v>15</v>
      </c>
      <c r="R16" t="s">
        <v>18</v>
      </c>
      <c r="S16" t="s">
        <v>15</v>
      </c>
      <c r="T16" t="s">
        <v>114</v>
      </c>
      <c r="U16">
        <f t="shared" si="4"/>
        <v>4</v>
      </c>
      <c r="V16">
        <f t="shared" si="5"/>
        <v>5</v>
      </c>
      <c r="W16" s="16">
        <f t="shared" si="0"/>
        <v>0.44444444444444442</v>
      </c>
    </row>
    <row r="17" spans="1:23" x14ac:dyDescent="0.3">
      <c r="A17" s="15" t="s">
        <v>333</v>
      </c>
      <c r="B17" t="s">
        <v>18</v>
      </c>
      <c r="C17" t="s">
        <v>15</v>
      </c>
      <c r="D17" t="s">
        <v>15</v>
      </c>
      <c r="E17" t="s">
        <v>15</v>
      </c>
      <c r="F17" t="s">
        <v>15</v>
      </c>
      <c r="G17" t="s">
        <v>15</v>
      </c>
      <c r="H17" t="s">
        <v>18</v>
      </c>
      <c r="I17">
        <f t="shared" si="1"/>
        <v>2</v>
      </c>
      <c r="J17">
        <f t="shared" si="2"/>
        <v>5</v>
      </c>
      <c r="K17" s="24">
        <f t="shared" si="3"/>
        <v>0.2857142857142857</v>
      </c>
      <c r="L17" t="s">
        <v>15</v>
      </c>
      <c r="M17" t="s">
        <v>18</v>
      </c>
      <c r="N17" t="s">
        <v>18</v>
      </c>
      <c r="O17" t="s">
        <v>15</v>
      </c>
      <c r="P17" t="s">
        <v>15</v>
      </c>
      <c r="Q17" t="s">
        <v>15</v>
      </c>
      <c r="R17" t="s">
        <v>18</v>
      </c>
      <c r="S17" t="s">
        <v>15</v>
      </c>
      <c r="T17" t="s">
        <v>114</v>
      </c>
      <c r="U17">
        <f t="shared" si="4"/>
        <v>4</v>
      </c>
      <c r="V17">
        <f t="shared" si="5"/>
        <v>5</v>
      </c>
      <c r="W17" s="16">
        <f t="shared" si="0"/>
        <v>0.44444444444444442</v>
      </c>
    </row>
    <row r="18" spans="1:23" x14ac:dyDescent="0.3">
      <c r="A18" s="15" t="s">
        <v>334</v>
      </c>
      <c r="B18" t="s">
        <v>18</v>
      </c>
      <c r="C18" t="s">
        <v>15</v>
      </c>
      <c r="D18" t="s">
        <v>15</v>
      </c>
      <c r="E18" t="s">
        <v>15</v>
      </c>
      <c r="F18" t="s">
        <v>18</v>
      </c>
      <c r="G18" t="s">
        <v>18</v>
      </c>
      <c r="H18" t="s">
        <v>18</v>
      </c>
      <c r="I18">
        <f t="shared" si="1"/>
        <v>4</v>
      </c>
      <c r="J18">
        <f t="shared" si="2"/>
        <v>3</v>
      </c>
      <c r="K18" s="24">
        <f t="shared" si="3"/>
        <v>0.5714285714285714</v>
      </c>
      <c r="L18" t="s">
        <v>15</v>
      </c>
      <c r="M18" t="s">
        <v>15</v>
      </c>
      <c r="N18" t="s">
        <v>15</v>
      </c>
      <c r="O18" t="s">
        <v>18</v>
      </c>
      <c r="P18" t="s">
        <v>15</v>
      </c>
      <c r="Q18" t="s">
        <v>18</v>
      </c>
      <c r="R18" t="s">
        <v>18</v>
      </c>
      <c r="S18" t="s">
        <v>15</v>
      </c>
      <c r="T18" t="s">
        <v>115</v>
      </c>
      <c r="U18">
        <f t="shared" si="4"/>
        <v>3</v>
      </c>
      <c r="V18">
        <f t="shared" si="5"/>
        <v>6</v>
      </c>
      <c r="W18" s="16">
        <f t="shared" si="0"/>
        <v>0.33333333333333331</v>
      </c>
    </row>
    <row r="19" spans="1:23" x14ac:dyDescent="0.3">
      <c r="A19" s="15" t="s">
        <v>335</v>
      </c>
      <c r="B19" t="s">
        <v>18</v>
      </c>
      <c r="C19" t="s">
        <v>15</v>
      </c>
      <c r="D19" t="s">
        <v>18</v>
      </c>
      <c r="E19" t="s">
        <v>15</v>
      </c>
      <c r="F19" t="s">
        <v>18</v>
      </c>
      <c r="G19" t="s">
        <v>18</v>
      </c>
      <c r="H19" t="s">
        <v>18</v>
      </c>
      <c r="I19">
        <f t="shared" si="1"/>
        <v>5</v>
      </c>
      <c r="J19">
        <f t="shared" si="2"/>
        <v>2</v>
      </c>
      <c r="K19" s="24">
        <f t="shared" si="3"/>
        <v>0.7142857142857143</v>
      </c>
      <c r="L19" t="s">
        <v>15</v>
      </c>
      <c r="M19" t="s">
        <v>18</v>
      </c>
      <c r="N19" t="s">
        <v>15</v>
      </c>
      <c r="O19" t="s">
        <v>18</v>
      </c>
      <c r="P19" t="s">
        <v>18</v>
      </c>
      <c r="Q19" t="s">
        <v>18</v>
      </c>
      <c r="R19" t="s">
        <v>18</v>
      </c>
      <c r="S19" t="s">
        <v>15</v>
      </c>
      <c r="T19" t="s">
        <v>115</v>
      </c>
      <c r="U19">
        <f t="shared" si="4"/>
        <v>5</v>
      </c>
      <c r="V19">
        <f t="shared" si="5"/>
        <v>4</v>
      </c>
      <c r="W19" s="16">
        <f t="shared" si="0"/>
        <v>0.55555555555555558</v>
      </c>
    </row>
    <row r="20" spans="1:23" x14ac:dyDescent="0.3">
      <c r="A20" s="15" t="s">
        <v>336</v>
      </c>
      <c r="B20" t="s">
        <v>18</v>
      </c>
      <c r="C20" t="s">
        <v>15</v>
      </c>
      <c r="D20" t="s">
        <v>18</v>
      </c>
      <c r="E20" t="s">
        <v>15</v>
      </c>
      <c r="F20" t="s">
        <v>18</v>
      </c>
      <c r="G20" t="s">
        <v>18</v>
      </c>
      <c r="H20" t="s">
        <v>18</v>
      </c>
      <c r="I20">
        <f t="shared" si="1"/>
        <v>5</v>
      </c>
      <c r="J20">
        <f t="shared" si="2"/>
        <v>2</v>
      </c>
      <c r="K20" s="24">
        <f t="shared" si="3"/>
        <v>0.7142857142857143</v>
      </c>
      <c r="L20" t="s">
        <v>18</v>
      </c>
      <c r="M20" t="s">
        <v>18</v>
      </c>
      <c r="N20" t="s">
        <v>18</v>
      </c>
      <c r="O20" t="s">
        <v>18</v>
      </c>
      <c r="P20" t="s">
        <v>18</v>
      </c>
      <c r="Q20" t="s">
        <v>18</v>
      </c>
      <c r="R20" t="s">
        <v>18</v>
      </c>
      <c r="S20" t="s">
        <v>15</v>
      </c>
      <c r="T20" t="s">
        <v>114</v>
      </c>
      <c r="U20">
        <f t="shared" si="4"/>
        <v>8</v>
      </c>
      <c r="V20">
        <f t="shared" si="5"/>
        <v>1</v>
      </c>
      <c r="W20" s="16">
        <f t="shared" si="0"/>
        <v>0.88888888888888884</v>
      </c>
    </row>
    <row r="21" spans="1:23" x14ac:dyDescent="0.3">
      <c r="A21" s="15" t="s">
        <v>337</v>
      </c>
      <c r="B21" t="s">
        <v>18</v>
      </c>
      <c r="C21" t="s">
        <v>15</v>
      </c>
      <c r="D21" t="s">
        <v>18</v>
      </c>
      <c r="E21" t="s">
        <v>15</v>
      </c>
      <c r="F21" t="s">
        <v>18</v>
      </c>
      <c r="G21" t="s">
        <v>18</v>
      </c>
      <c r="H21" t="s">
        <v>18</v>
      </c>
      <c r="I21">
        <f t="shared" si="1"/>
        <v>5</v>
      </c>
      <c r="J21">
        <f t="shared" si="2"/>
        <v>2</v>
      </c>
      <c r="K21" s="24">
        <f t="shared" si="3"/>
        <v>0.7142857142857143</v>
      </c>
      <c r="L21" t="s">
        <v>18</v>
      </c>
      <c r="M21" t="s">
        <v>18</v>
      </c>
      <c r="N21" t="s">
        <v>18</v>
      </c>
      <c r="O21" t="s">
        <v>18</v>
      </c>
      <c r="P21" t="s">
        <v>18</v>
      </c>
      <c r="Q21" t="s">
        <v>18</v>
      </c>
      <c r="R21" t="s">
        <v>18</v>
      </c>
      <c r="S21" t="s">
        <v>15</v>
      </c>
      <c r="T21" t="s">
        <v>114</v>
      </c>
      <c r="U21">
        <f t="shared" si="4"/>
        <v>8</v>
      </c>
      <c r="V21">
        <f t="shared" si="5"/>
        <v>1</v>
      </c>
      <c r="W21" s="16">
        <f t="shared" si="0"/>
        <v>0.88888888888888884</v>
      </c>
    </row>
    <row r="22" spans="1:23" x14ac:dyDescent="0.3">
      <c r="A22" s="15" t="s">
        <v>110</v>
      </c>
      <c r="B22" t="s">
        <v>18</v>
      </c>
      <c r="C22" t="s">
        <v>15</v>
      </c>
      <c r="D22" t="s">
        <v>18</v>
      </c>
      <c r="E22" t="s">
        <v>15</v>
      </c>
      <c r="F22" t="s">
        <v>18</v>
      </c>
      <c r="G22" t="s">
        <v>18</v>
      </c>
      <c r="H22" t="s">
        <v>18</v>
      </c>
      <c r="I22">
        <f t="shared" si="1"/>
        <v>5</v>
      </c>
      <c r="J22">
        <f t="shared" si="2"/>
        <v>2</v>
      </c>
      <c r="K22" s="24">
        <f t="shared" si="3"/>
        <v>0.7142857142857143</v>
      </c>
      <c r="L22" t="s">
        <v>18</v>
      </c>
      <c r="M22" t="s">
        <v>18</v>
      </c>
      <c r="N22" t="s">
        <v>18</v>
      </c>
      <c r="O22" t="s">
        <v>18</v>
      </c>
      <c r="P22" t="s">
        <v>18</v>
      </c>
      <c r="Q22" t="s">
        <v>18</v>
      </c>
      <c r="R22" t="s">
        <v>18</v>
      </c>
      <c r="S22" t="s">
        <v>15</v>
      </c>
      <c r="T22" t="s">
        <v>114</v>
      </c>
      <c r="U22">
        <f t="shared" si="4"/>
        <v>8</v>
      </c>
      <c r="V22">
        <f t="shared" si="5"/>
        <v>1</v>
      </c>
      <c r="W22" s="16">
        <f t="shared" si="0"/>
        <v>0.88888888888888884</v>
      </c>
    </row>
    <row r="23" spans="1:23" x14ac:dyDescent="0.3">
      <c r="A23" s="15" t="s">
        <v>338</v>
      </c>
      <c r="B23" t="s">
        <v>18</v>
      </c>
      <c r="C23" t="s">
        <v>15</v>
      </c>
      <c r="D23" t="s">
        <v>15</v>
      </c>
      <c r="E23" t="s">
        <v>15</v>
      </c>
      <c r="F23" t="s">
        <v>18</v>
      </c>
      <c r="G23" t="s">
        <v>18</v>
      </c>
      <c r="H23" t="s">
        <v>18</v>
      </c>
      <c r="I23">
        <f t="shared" si="1"/>
        <v>4</v>
      </c>
      <c r="J23">
        <f t="shared" si="2"/>
        <v>3</v>
      </c>
      <c r="K23" s="24">
        <f t="shared" si="3"/>
        <v>0.5714285714285714</v>
      </c>
      <c r="L23" t="s">
        <v>18</v>
      </c>
      <c r="M23" t="s">
        <v>18</v>
      </c>
      <c r="N23" t="s">
        <v>18</v>
      </c>
      <c r="O23" t="s">
        <v>18</v>
      </c>
      <c r="P23" t="s">
        <v>15</v>
      </c>
      <c r="Q23" t="s">
        <v>15</v>
      </c>
      <c r="R23" t="s">
        <v>18</v>
      </c>
      <c r="S23" t="s">
        <v>15</v>
      </c>
      <c r="T23" t="s">
        <v>114</v>
      </c>
      <c r="U23">
        <f t="shared" si="4"/>
        <v>6</v>
      </c>
      <c r="V23">
        <f t="shared" si="5"/>
        <v>3</v>
      </c>
      <c r="W23" s="16">
        <f t="shared" si="0"/>
        <v>0.66666666666666663</v>
      </c>
    </row>
    <row r="24" spans="1:23" x14ac:dyDescent="0.3">
      <c r="A24" s="15" t="s">
        <v>339</v>
      </c>
      <c r="B24" t="s">
        <v>15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>
        <f t="shared" si="1"/>
        <v>6</v>
      </c>
      <c r="J24">
        <f t="shared" si="2"/>
        <v>1</v>
      </c>
      <c r="K24" s="24">
        <f t="shared" si="3"/>
        <v>0.8571428571428571</v>
      </c>
      <c r="L24" t="s">
        <v>18</v>
      </c>
      <c r="M24" t="s">
        <v>18</v>
      </c>
      <c r="N24" t="s">
        <v>18</v>
      </c>
      <c r="O24" t="s">
        <v>18</v>
      </c>
      <c r="P24" t="s">
        <v>18</v>
      </c>
      <c r="Q24" t="s">
        <v>15</v>
      </c>
      <c r="R24" t="s">
        <v>18</v>
      </c>
      <c r="S24" t="s">
        <v>15</v>
      </c>
      <c r="T24" t="s">
        <v>114</v>
      </c>
      <c r="U24">
        <f t="shared" si="4"/>
        <v>7</v>
      </c>
      <c r="V24">
        <f t="shared" si="5"/>
        <v>2</v>
      </c>
      <c r="W24" s="16">
        <f t="shared" si="0"/>
        <v>0.77777777777777779</v>
      </c>
    </row>
    <row r="25" spans="1:23" x14ac:dyDescent="0.3">
      <c r="A25" s="15" t="s">
        <v>340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>
        <f t="shared" si="1"/>
        <v>7</v>
      </c>
      <c r="J25">
        <f t="shared" si="2"/>
        <v>0</v>
      </c>
      <c r="K25" s="24">
        <f t="shared" si="3"/>
        <v>1</v>
      </c>
      <c r="L25" t="s">
        <v>18</v>
      </c>
      <c r="M25" t="s">
        <v>18</v>
      </c>
      <c r="N25" t="s">
        <v>18</v>
      </c>
      <c r="O25" t="s">
        <v>18</v>
      </c>
      <c r="P25" t="s">
        <v>18</v>
      </c>
      <c r="Q25" t="s">
        <v>15</v>
      </c>
      <c r="R25" t="s">
        <v>18</v>
      </c>
      <c r="S25" t="s">
        <v>15</v>
      </c>
      <c r="T25" t="s">
        <v>114</v>
      </c>
      <c r="U25">
        <f t="shared" si="4"/>
        <v>7</v>
      </c>
      <c r="V25">
        <f t="shared" si="5"/>
        <v>2</v>
      </c>
      <c r="W25" s="16">
        <f t="shared" si="0"/>
        <v>0.77777777777777779</v>
      </c>
    </row>
    <row r="26" spans="1:23" x14ac:dyDescent="0.3">
      <c r="A26" s="15" t="s">
        <v>341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15</v>
      </c>
      <c r="H26" t="s">
        <v>18</v>
      </c>
      <c r="I26">
        <f t="shared" si="1"/>
        <v>6</v>
      </c>
      <c r="J26">
        <f t="shared" si="2"/>
        <v>1</v>
      </c>
      <c r="K26" s="24">
        <f t="shared" si="3"/>
        <v>0.8571428571428571</v>
      </c>
      <c r="L26" t="s">
        <v>18</v>
      </c>
      <c r="M26" t="s">
        <v>18</v>
      </c>
      <c r="N26" t="s">
        <v>18</v>
      </c>
      <c r="O26" t="s">
        <v>18</v>
      </c>
      <c r="P26" t="s">
        <v>15</v>
      </c>
      <c r="Q26" t="s">
        <v>15</v>
      </c>
      <c r="R26" t="s">
        <v>18</v>
      </c>
      <c r="S26" t="s">
        <v>15</v>
      </c>
      <c r="T26" t="s">
        <v>114</v>
      </c>
      <c r="U26">
        <f t="shared" si="4"/>
        <v>6</v>
      </c>
      <c r="V26">
        <f t="shared" si="5"/>
        <v>3</v>
      </c>
      <c r="W26" s="16">
        <f t="shared" si="0"/>
        <v>0.66666666666666663</v>
      </c>
    </row>
    <row r="27" spans="1:23" x14ac:dyDescent="0.3">
      <c r="A27" s="15" t="s">
        <v>342</v>
      </c>
      <c r="B27" t="s">
        <v>18</v>
      </c>
      <c r="C27" t="s">
        <v>15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>
        <f t="shared" si="1"/>
        <v>6</v>
      </c>
      <c r="J27">
        <f t="shared" si="2"/>
        <v>1</v>
      </c>
      <c r="K27" s="24">
        <f t="shared" si="3"/>
        <v>0.8571428571428571</v>
      </c>
      <c r="L27" t="s">
        <v>18</v>
      </c>
      <c r="M27" t="s">
        <v>18</v>
      </c>
      <c r="N27" t="s">
        <v>18</v>
      </c>
      <c r="O27" t="s">
        <v>18</v>
      </c>
      <c r="P27" t="s">
        <v>15</v>
      </c>
      <c r="Q27" t="s">
        <v>15</v>
      </c>
      <c r="R27" t="s">
        <v>18</v>
      </c>
      <c r="S27" t="s">
        <v>15</v>
      </c>
      <c r="T27" t="s">
        <v>115</v>
      </c>
      <c r="U27">
        <f t="shared" si="4"/>
        <v>5</v>
      </c>
      <c r="V27">
        <f t="shared" si="5"/>
        <v>4</v>
      </c>
      <c r="W27" s="16">
        <f t="shared" si="0"/>
        <v>0.55555555555555558</v>
      </c>
    </row>
    <row r="28" spans="1:23" x14ac:dyDescent="0.3">
      <c r="A28" s="15" t="s">
        <v>343</v>
      </c>
      <c r="B28" t="s">
        <v>18</v>
      </c>
      <c r="C28" t="s">
        <v>15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>
        <f t="shared" si="1"/>
        <v>6</v>
      </c>
      <c r="J28">
        <f t="shared" si="2"/>
        <v>1</v>
      </c>
      <c r="K28" s="24">
        <f t="shared" si="3"/>
        <v>0.8571428571428571</v>
      </c>
      <c r="L28" t="s">
        <v>18</v>
      </c>
      <c r="M28" t="s">
        <v>18</v>
      </c>
      <c r="N28" t="s">
        <v>18</v>
      </c>
      <c r="O28" t="s">
        <v>18</v>
      </c>
      <c r="P28" t="s">
        <v>15</v>
      </c>
      <c r="Q28" t="s">
        <v>15</v>
      </c>
      <c r="R28" t="s">
        <v>18</v>
      </c>
      <c r="S28" t="s">
        <v>15</v>
      </c>
      <c r="T28" t="s">
        <v>115</v>
      </c>
      <c r="U28">
        <f t="shared" si="4"/>
        <v>5</v>
      </c>
      <c r="V28">
        <f t="shared" si="5"/>
        <v>4</v>
      </c>
      <c r="W28" s="16">
        <f t="shared" si="0"/>
        <v>0.55555555555555558</v>
      </c>
    </row>
    <row r="29" spans="1:23" x14ac:dyDescent="0.3">
      <c r="A29" s="15" t="s">
        <v>344</v>
      </c>
      <c r="B29" t="s">
        <v>18</v>
      </c>
      <c r="C29" t="s">
        <v>15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>
        <f t="shared" si="1"/>
        <v>6</v>
      </c>
      <c r="J29">
        <f t="shared" si="2"/>
        <v>1</v>
      </c>
      <c r="K29" s="24">
        <f t="shared" si="3"/>
        <v>0.8571428571428571</v>
      </c>
      <c r="L29" t="s">
        <v>18</v>
      </c>
      <c r="M29" t="s">
        <v>18</v>
      </c>
      <c r="N29" t="s">
        <v>18</v>
      </c>
      <c r="O29" t="s">
        <v>18</v>
      </c>
      <c r="P29" t="s">
        <v>18</v>
      </c>
      <c r="Q29" t="s">
        <v>15</v>
      </c>
      <c r="R29" t="s">
        <v>18</v>
      </c>
      <c r="S29" t="s">
        <v>15</v>
      </c>
      <c r="T29" t="s">
        <v>115</v>
      </c>
      <c r="U29">
        <f t="shared" si="4"/>
        <v>6</v>
      </c>
      <c r="V29">
        <f t="shared" si="5"/>
        <v>3</v>
      </c>
      <c r="W29" s="16">
        <f t="shared" si="0"/>
        <v>0.66666666666666663</v>
      </c>
    </row>
    <row r="30" spans="1:23" x14ac:dyDescent="0.3">
      <c r="A30" s="15" t="s">
        <v>345</v>
      </c>
      <c r="B30" t="s">
        <v>18</v>
      </c>
      <c r="C30" t="s">
        <v>15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>
        <f t="shared" si="1"/>
        <v>6</v>
      </c>
      <c r="J30">
        <f t="shared" si="2"/>
        <v>1</v>
      </c>
      <c r="K30" s="24">
        <f t="shared" si="3"/>
        <v>0.8571428571428571</v>
      </c>
      <c r="L30" t="s">
        <v>18</v>
      </c>
      <c r="M30" t="s">
        <v>18</v>
      </c>
      <c r="N30" t="s">
        <v>18</v>
      </c>
      <c r="O30" t="s">
        <v>18</v>
      </c>
      <c r="P30" t="s">
        <v>15</v>
      </c>
      <c r="Q30" t="s">
        <v>15</v>
      </c>
      <c r="R30" t="s">
        <v>18</v>
      </c>
      <c r="S30" t="s">
        <v>15</v>
      </c>
      <c r="T30" t="s">
        <v>115</v>
      </c>
      <c r="U30">
        <f t="shared" si="4"/>
        <v>5</v>
      </c>
      <c r="V30">
        <f t="shared" si="5"/>
        <v>4</v>
      </c>
      <c r="W30" s="16">
        <f t="shared" si="0"/>
        <v>0.55555555555555558</v>
      </c>
    </row>
    <row r="31" spans="1:23" x14ac:dyDescent="0.3">
      <c r="A31" s="15" t="s">
        <v>346</v>
      </c>
      <c r="B31" t="s">
        <v>18</v>
      </c>
      <c r="C31" t="s">
        <v>15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>
        <f t="shared" si="1"/>
        <v>6</v>
      </c>
      <c r="J31">
        <f t="shared" si="2"/>
        <v>1</v>
      </c>
      <c r="K31" s="24">
        <f t="shared" si="3"/>
        <v>0.8571428571428571</v>
      </c>
      <c r="L31" t="s">
        <v>18</v>
      </c>
      <c r="M31" t="s">
        <v>18</v>
      </c>
      <c r="N31" t="s">
        <v>18</v>
      </c>
      <c r="O31" t="s">
        <v>18</v>
      </c>
      <c r="P31" t="s">
        <v>15</v>
      </c>
      <c r="Q31" t="s">
        <v>15</v>
      </c>
      <c r="R31" t="s">
        <v>18</v>
      </c>
      <c r="S31" t="s">
        <v>15</v>
      </c>
      <c r="T31" t="s">
        <v>114</v>
      </c>
      <c r="U31">
        <f t="shared" si="4"/>
        <v>6</v>
      </c>
      <c r="V31">
        <f t="shared" si="5"/>
        <v>3</v>
      </c>
      <c r="W31" s="16">
        <f t="shared" si="0"/>
        <v>0.66666666666666663</v>
      </c>
    </row>
    <row r="32" spans="1:23" x14ac:dyDescent="0.3">
      <c r="A32" s="15" t="s">
        <v>347</v>
      </c>
      <c r="B32" t="s">
        <v>18</v>
      </c>
      <c r="C32" t="s">
        <v>15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>
        <f t="shared" si="1"/>
        <v>6</v>
      </c>
      <c r="J32">
        <f t="shared" si="2"/>
        <v>1</v>
      </c>
      <c r="K32" s="24">
        <f t="shared" si="3"/>
        <v>0.8571428571428571</v>
      </c>
      <c r="L32" t="s">
        <v>18</v>
      </c>
      <c r="M32" t="s">
        <v>18</v>
      </c>
      <c r="N32" t="s">
        <v>18</v>
      </c>
      <c r="O32" t="s">
        <v>18</v>
      </c>
      <c r="P32" t="s">
        <v>15</v>
      </c>
      <c r="Q32" t="s">
        <v>15</v>
      </c>
      <c r="R32" t="s">
        <v>18</v>
      </c>
      <c r="S32" t="s">
        <v>15</v>
      </c>
      <c r="T32" t="s">
        <v>114</v>
      </c>
      <c r="U32">
        <f t="shared" si="4"/>
        <v>6</v>
      </c>
      <c r="V32">
        <f t="shared" si="5"/>
        <v>3</v>
      </c>
      <c r="W32" s="16">
        <f t="shared" si="0"/>
        <v>0.66666666666666663</v>
      </c>
    </row>
    <row r="33" spans="1:23" x14ac:dyDescent="0.3">
      <c r="A33" s="15" t="s">
        <v>348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>
        <f t="shared" si="1"/>
        <v>7</v>
      </c>
      <c r="J33">
        <f t="shared" si="2"/>
        <v>0</v>
      </c>
      <c r="K33" s="24">
        <f t="shared" si="3"/>
        <v>1</v>
      </c>
      <c r="L33" t="s">
        <v>18</v>
      </c>
      <c r="M33" t="s">
        <v>18</v>
      </c>
      <c r="N33" t="s">
        <v>18</v>
      </c>
      <c r="O33" t="s">
        <v>15</v>
      </c>
      <c r="P33" t="s">
        <v>15</v>
      </c>
      <c r="Q33" t="s">
        <v>15</v>
      </c>
      <c r="R33" t="s">
        <v>18</v>
      </c>
      <c r="S33" t="s">
        <v>15</v>
      </c>
      <c r="T33" t="s">
        <v>115</v>
      </c>
      <c r="U33">
        <f t="shared" si="4"/>
        <v>4</v>
      </c>
      <c r="V33">
        <f t="shared" si="5"/>
        <v>5</v>
      </c>
      <c r="W33" s="16">
        <f t="shared" si="0"/>
        <v>0.44444444444444442</v>
      </c>
    </row>
    <row r="34" spans="1:23" x14ac:dyDescent="0.3">
      <c r="A34" s="15" t="s">
        <v>349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15</v>
      </c>
      <c r="H34" t="s">
        <v>18</v>
      </c>
      <c r="I34">
        <f t="shared" si="1"/>
        <v>6</v>
      </c>
      <c r="J34">
        <f t="shared" si="2"/>
        <v>1</v>
      </c>
      <c r="K34" s="24">
        <f t="shared" si="3"/>
        <v>0.8571428571428571</v>
      </c>
      <c r="L34" t="s">
        <v>18</v>
      </c>
      <c r="M34" t="s">
        <v>18</v>
      </c>
      <c r="N34" t="s">
        <v>18</v>
      </c>
      <c r="O34" t="s">
        <v>15</v>
      </c>
      <c r="P34" t="s">
        <v>15</v>
      </c>
      <c r="Q34" t="s">
        <v>15</v>
      </c>
      <c r="R34" t="s">
        <v>18</v>
      </c>
      <c r="S34" t="s">
        <v>15</v>
      </c>
      <c r="T34" t="s">
        <v>115</v>
      </c>
      <c r="U34">
        <f t="shared" si="4"/>
        <v>4</v>
      </c>
      <c r="V34">
        <f t="shared" si="5"/>
        <v>5</v>
      </c>
      <c r="W34" s="16">
        <f t="shared" si="0"/>
        <v>0.44444444444444442</v>
      </c>
    </row>
    <row r="35" spans="1:23" x14ac:dyDescent="0.3">
      <c r="A35" s="15" t="s">
        <v>350</v>
      </c>
      <c r="B35" t="s">
        <v>18</v>
      </c>
      <c r="C35" t="s">
        <v>15</v>
      </c>
      <c r="D35" t="s">
        <v>15</v>
      </c>
      <c r="E35" t="s">
        <v>15</v>
      </c>
      <c r="F35" t="s">
        <v>18</v>
      </c>
      <c r="G35" t="s">
        <v>15</v>
      </c>
      <c r="H35" t="s">
        <v>18</v>
      </c>
      <c r="I35">
        <f t="shared" si="1"/>
        <v>3</v>
      </c>
      <c r="J35">
        <f t="shared" si="2"/>
        <v>4</v>
      </c>
      <c r="K35" s="24">
        <f t="shared" si="3"/>
        <v>0.42857142857142855</v>
      </c>
      <c r="L35" t="s">
        <v>15</v>
      </c>
      <c r="M35" t="s">
        <v>18</v>
      </c>
      <c r="N35" t="s">
        <v>18</v>
      </c>
      <c r="O35" t="s">
        <v>18</v>
      </c>
      <c r="P35" t="s">
        <v>15</v>
      </c>
      <c r="Q35" t="s">
        <v>15</v>
      </c>
      <c r="R35" t="s">
        <v>18</v>
      </c>
      <c r="S35" t="s">
        <v>15</v>
      </c>
      <c r="T35" t="s">
        <v>114</v>
      </c>
      <c r="U35">
        <f t="shared" si="4"/>
        <v>5</v>
      </c>
      <c r="V35">
        <f t="shared" si="5"/>
        <v>4</v>
      </c>
      <c r="W35" s="16">
        <f t="shared" si="0"/>
        <v>0.55555555555555558</v>
      </c>
    </row>
    <row r="36" spans="1:23" x14ac:dyDescent="0.3">
      <c r="A36" s="15" t="s">
        <v>351</v>
      </c>
      <c r="B36" t="s">
        <v>15</v>
      </c>
      <c r="C36" t="s">
        <v>15</v>
      </c>
      <c r="D36" t="s">
        <v>15</v>
      </c>
      <c r="E36" t="s">
        <v>15</v>
      </c>
      <c r="F36" t="s">
        <v>18</v>
      </c>
      <c r="G36" t="s">
        <v>15</v>
      </c>
      <c r="H36" t="s">
        <v>18</v>
      </c>
      <c r="I36">
        <f t="shared" si="1"/>
        <v>2</v>
      </c>
      <c r="J36">
        <f t="shared" si="2"/>
        <v>5</v>
      </c>
      <c r="K36" s="24">
        <f t="shared" si="3"/>
        <v>0.2857142857142857</v>
      </c>
      <c r="L36" t="s">
        <v>15</v>
      </c>
      <c r="M36" t="s">
        <v>18</v>
      </c>
      <c r="N36" t="s">
        <v>18</v>
      </c>
      <c r="O36" t="s">
        <v>18</v>
      </c>
      <c r="P36" t="s">
        <v>15</v>
      </c>
      <c r="Q36" t="s">
        <v>15</v>
      </c>
      <c r="R36" t="s">
        <v>18</v>
      </c>
      <c r="S36" t="s">
        <v>15</v>
      </c>
      <c r="T36" t="s">
        <v>114</v>
      </c>
      <c r="U36">
        <f t="shared" si="4"/>
        <v>5</v>
      </c>
      <c r="V36">
        <f t="shared" si="5"/>
        <v>4</v>
      </c>
      <c r="W36" s="16">
        <f t="shared" si="0"/>
        <v>0.55555555555555558</v>
      </c>
    </row>
    <row r="37" spans="1:23" x14ac:dyDescent="0.3">
      <c r="A37" s="15" t="s">
        <v>352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15</v>
      </c>
      <c r="H37" t="s">
        <v>18</v>
      </c>
      <c r="I37">
        <f t="shared" si="1"/>
        <v>6</v>
      </c>
      <c r="J37">
        <f t="shared" si="2"/>
        <v>1</v>
      </c>
      <c r="K37" s="24">
        <f t="shared" si="3"/>
        <v>0.8571428571428571</v>
      </c>
      <c r="L37" t="s">
        <v>15</v>
      </c>
      <c r="M37" t="s">
        <v>18</v>
      </c>
      <c r="N37" t="s">
        <v>18</v>
      </c>
      <c r="O37" t="s">
        <v>15</v>
      </c>
      <c r="P37" t="s">
        <v>15</v>
      </c>
      <c r="Q37" t="s">
        <v>15</v>
      </c>
      <c r="R37" t="s">
        <v>15</v>
      </c>
      <c r="S37" t="s">
        <v>15</v>
      </c>
      <c r="T37" t="s">
        <v>115</v>
      </c>
      <c r="U37">
        <f t="shared" si="4"/>
        <v>2</v>
      </c>
      <c r="V37">
        <f t="shared" si="5"/>
        <v>7</v>
      </c>
      <c r="W37" s="16">
        <f t="shared" si="0"/>
        <v>0.22222222222222221</v>
      </c>
    </row>
    <row r="38" spans="1:23" x14ac:dyDescent="0.3">
      <c r="A38" s="15" t="s">
        <v>353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15</v>
      </c>
      <c r="H38" t="s">
        <v>18</v>
      </c>
      <c r="I38">
        <f t="shared" si="1"/>
        <v>6</v>
      </c>
      <c r="J38">
        <f t="shared" si="2"/>
        <v>1</v>
      </c>
      <c r="K38" s="24">
        <f t="shared" si="3"/>
        <v>0.8571428571428571</v>
      </c>
      <c r="L38" t="s">
        <v>15</v>
      </c>
      <c r="M38" t="s">
        <v>18</v>
      </c>
      <c r="N38" t="s">
        <v>18</v>
      </c>
      <c r="O38" t="s">
        <v>15</v>
      </c>
      <c r="P38" t="s">
        <v>15</v>
      </c>
      <c r="Q38" t="s">
        <v>15</v>
      </c>
      <c r="R38" t="s">
        <v>15</v>
      </c>
      <c r="S38" t="s">
        <v>15</v>
      </c>
      <c r="T38" t="s">
        <v>115</v>
      </c>
      <c r="U38">
        <f t="shared" si="4"/>
        <v>2</v>
      </c>
      <c r="V38">
        <f t="shared" si="5"/>
        <v>7</v>
      </c>
      <c r="W38" s="16">
        <f t="shared" si="0"/>
        <v>0.22222222222222221</v>
      </c>
    </row>
    <row r="39" spans="1:23" x14ac:dyDescent="0.3">
      <c r="A39" s="15" t="s">
        <v>354</v>
      </c>
      <c r="B39" t="s">
        <v>15</v>
      </c>
      <c r="C39" t="s">
        <v>18</v>
      </c>
      <c r="D39" t="s">
        <v>15</v>
      </c>
      <c r="E39" t="s">
        <v>15</v>
      </c>
      <c r="F39" t="s">
        <v>15</v>
      </c>
      <c r="G39" t="s">
        <v>15</v>
      </c>
      <c r="H39" t="s">
        <v>18</v>
      </c>
      <c r="I39">
        <f t="shared" si="1"/>
        <v>2</v>
      </c>
      <c r="J39">
        <f t="shared" si="2"/>
        <v>5</v>
      </c>
      <c r="K39" s="24">
        <f t="shared" si="3"/>
        <v>0.2857142857142857</v>
      </c>
      <c r="L39" t="s">
        <v>15</v>
      </c>
      <c r="M39" t="s">
        <v>15</v>
      </c>
      <c r="N39" t="s">
        <v>18</v>
      </c>
      <c r="O39" t="s">
        <v>18</v>
      </c>
      <c r="P39" t="s">
        <v>18</v>
      </c>
      <c r="Q39" t="s">
        <v>15</v>
      </c>
      <c r="R39" t="s">
        <v>18</v>
      </c>
      <c r="S39" t="s">
        <v>15</v>
      </c>
      <c r="T39" t="s">
        <v>114</v>
      </c>
      <c r="U39">
        <f t="shared" si="4"/>
        <v>5</v>
      </c>
      <c r="V39">
        <f t="shared" si="5"/>
        <v>4</v>
      </c>
      <c r="W39" s="16">
        <f t="shared" si="0"/>
        <v>0.55555555555555558</v>
      </c>
    </row>
    <row r="40" spans="1:23" x14ac:dyDescent="0.3">
      <c r="A40" s="15" t="s">
        <v>355</v>
      </c>
      <c r="B40" t="s">
        <v>15</v>
      </c>
      <c r="C40" t="s">
        <v>18</v>
      </c>
      <c r="D40" t="s">
        <v>15</v>
      </c>
      <c r="E40" t="s">
        <v>15</v>
      </c>
      <c r="F40" t="s">
        <v>18</v>
      </c>
      <c r="G40" t="s">
        <v>18</v>
      </c>
      <c r="H40" t="s">
        <v>18</v>
      </c>
      <c r="I40">
        <f t="shared" si="1"/>
        <v>4</v>
      </c>
      <c r="J40">
        <f t="shared" si="2"/>
        <v>3</v>
      </c>
      <c r="K40" s="24">
        <f t="shared" si="3"/>
        <v>0.5714285714285714</v>
      </c>
      <c r="L40" t="s">
        <v>15</v>
      </c>
      <c r="M40" t="s">
        <v>15</v>
      </c>
      <c r="N40" t="s">
        <v>18</v>
      </c>
      <c r="O40" t="s">
        <v>18</v>
      </c>
      <c r="P40" t="s">
        <v>18</v>
      </c>
      <c r="Q40" t="s">
        <v>15</v>
      </c>
      <c r="R40" t="s">
        <v>18</v>
      </c>
      <c r="S40" t="s">
        <v>18</v>
      </c>
      <c r="T40" t="s">
        <v>114</v>
      </c>
      <c r="U40">
        <f t="shared" si="4"/>
        <v>6</v>
      </c>
      <c r="V40">
        <f t="shared" si="5"/>
        <v>3</v>
      </c>
      <c r="W40" s="16">
        <f t="shared" si="0"/>
        <v>0.66666666666666663</v>
      </c>
    </row>
    <row r="41" spans="1:23" x14ac:dyDescent="0.3">
      <c r="A41" s="15" t="s">
        <v>356</v>
      </c>
      <c r="B41" t="s">
        <v>15</v>
      </c>
      <c r="C41" t="s">
        <v>15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>
        <f t="shared" si="1"/>
        <v>5</v>
      </c>
      <c r="J41">
        <f t="shared" si="2"/>
        <v>2</v>
      </c>
      <c r="K41" s="24">
        <f t="shared" si="3"/>
        <v>0.7142857142857143</v>
      </c>
      <c r="L41" t="s">
        <v>15</v>
      </c>
      <c r="M41" t="s">
        <v>18</v>
      </c>
      <c r="N41" t="s">
        <v>18</v>
      </c>
      <c r="O41" t="s">
        <v>18</v>
      </c>
      <c r="P41" t="s">
        <v>18</v>
      </c>
      <c r="Q41" t="s">
        <v>15</v>
      </c>
      <c r="R41" t="s">
        <v>18</v>
      </c>
      <c r="S41" t="s">
        <v>15</v>
      </c>
      <c r="T41" t="s">
        <v>114</v>
      </c>
      <c r="U41">
        <f t="shared" si="4"/>
        <v>6</v>
      </c>
      <c r="V41">
        <f t="shared" si="5"/>
        <v>3</v>
      </c>
      <c r="W41" s="16">
        <f t="shared" si="0"/>
        <v>0.66666666666666663</v>
      </c>
    </row>
    <row r="42" spans="1:23" x14ac:dyDescent="0.3">
      <c r="A42" s="15" t="s">
        <v>357</v>
      </c>
      <c r="B42" t="s">
        <v>18</v>
      </c>
      <c r="C42" t="s">
        <v>15</v>
      </c>
      <c r="D42" t="s">
        <v>18</v>
      </c>
      <c r="E42" t="s">
        <v>18</v>
      </c>
      <c r="F42" t="s">
        <v>18</v>
      </c>
      <c r="G42" t="s">
        <v>18</v>
      </c>
      <c r="H42" t="s">
        <v>15</v>
      </c>
      <c r="I42">
        <f t="shared" si="1"/>
        <v>5</v>
      </c>
      <c r="J42">
        <f t="shared" si="2"/>
        <v>2</v>
      </c>
      <c r="K42" s="24">
        <f t="shared" si="3"/>
        <v>0.7142857142857143</v>
      </c>
      <c r="L42" t="s">
        <v>15</v>
      </c>
      <c r="M42" t="s">
        <v>18</v>
      </c>
      <c r="N42" t="s">
        <v>18</v>
      </c>
      <c r="O42" t="s">
        <v>18</v>
      </c>
      <c r="P42" t="s">
        <v>15</v>
      </c>
      <c r="Q42" t="s">
        <v>15</v>
      </c>
      <c r="R42" t="s">
        <v>18</v>
      </c>
      <c r="S42" t="s">
        <v>15</v>
      </c>
      <c r="T42" t="s">
        <v>114</v>
      </c>
      <c r="U42">
        <f t="shared" si="4"/>
        <v>5</v>
      </c>
      <c r="V42">
        <f t="shared" si="5"/>
        <v>4</v>
      </c>
      <c r="W42" s="16">
        <f t="shared" si="0"/>
        <v>0.55555555555555558</v>
      </c>
    </row>
    <row r="43" spans="1:23" x14ac:dyDescent="0.3">
      <c r="A43" s="15" t="s">
        <v>133</v>
      </c>
      <c r="B43" t="s">
        <v>15</v>
      </c>
      <c r="C43" t="s">
        <v>15</v>
      </c>
      <c r="D43" t="s">
        <v>15</v>
      </c>
      <c r="E43" t="s">
        <v>18</v>
      </c>
      <c r="F43" t="s">
        <v>18</v>
      </c>
      <c r="G43" t="s">
        <v>15</v>
      </c>
      <c r="H43" t="s">
        <v>18</v>
      </c>
      <c r="I43">
        <f t="shared" si="1"/>
        <v>3</v>
      </c>
      <c r="J43">
        <f t="shared" si="2"/>
        <v>4</v>
      </c>
      <c r="K43" s="24">
        <f t="shared" si="3"/>
        <v>0.42857142857142855</v>
      </c>
      <c r="L43" t="s">
        <v>15</v>
      </c>
      <c r="M43" t="s">
        <v>15</v>
      </c>
      <c r="N43" t="s">
        <v>18</v>
      </c>
      <c r="O43" t="s">
        <v>15</v>
      </c>
      <c r="P43" t="s">
        <v>15</v>
      </c>
      <c r="Q43" t="s">
        <v>15</v>
      </c>
      <c r="R43" t="s">
        <v>18</v>
      </c>
      <c r="S43" t="s">
        <v>15</v>
      </c>
      <c r="T43" t="s">
        <v>115</v>
      </c>
      <c r="U43">
        <f t="shared" si="4"/>
        <v>2</v>
      </c>
      <c r="V43">
        <f t="shared" si="5"/>
        <v>7</v>
      </c>
      <c r="W43" s="16">
        <f t="shared" si="0"/>
        <v>0.22222222222222221</v>
      </c>
    </row>
    <row r="44" spans="1:23" x14ac:dyDescent="0.3">
      <c r="A44" s="15" t="s">
        <v>358</v>
      </c>
      <c r="B44" t="s">
        <v>18</v>
      </c>
      <c r="C44" t="s">
        <v>18</v>
      </c>
      <c r="D44" t="s">
        <v>15</v>
      </c>
      <c r="E44" t="s">
        <v>15</v>
      </c>
      <c r="F44" t="s">
        <v>18</v>
      </c>
      <c r="G44" t="s">
        <v>18</v>
      </c>
      <c r="H44" t="s">
        <v>18</v>
      </c>
      <c r="I44">
        <f t="shared" si="1"/>
        <v>5</v>
      </c>
      <c r="J44">
        <f t="shared" si="2"/>
        <v>2</v>
      </c>
      <c r="K44" s="24">
        <f t="shared" si="3"/>
        <v>0.7142857142857143</v>
      </c>
      <c r="L44" t="s">
        <v>15</v>
      </c>
      <c r="M44" t="s">
        <v>18</v>
      </c>
      <c r="N44" t="s">
        <v>18</v>
      </c>
      <c r="O44" t="s">
        <v>18</v>
      </c>
      <c r="P44" t="s">
        <v>15</v>
      </c>
      <c r="Q44" t="s">
        <v>15</v>
      </c>
      <c r="R44" t="s">
        <v>18</v>
      </c>
      <c r="S44" t="s">
        <v>15</v>
      </c>
      <c r="T44" t="s">
        <v>114</v>
      </c>
      <c r="U44">
        <f t="shared" si="4"/>
        <v>5</v>
      </c>
      <c r="V44">
        <f t="shared" si="5"/>
        <v>4</v>
      </c>
      <c r="W44" s="16">
        <f t="shared" si="0"/>
        <v>0.55555555555555558</v>
      </c>
    </row>
    <row r="45" spans="1:23" x14ac:dyDescent="0.3">
      <c r="A45" s="15" t="s">
        <v>359</v>
      </c>
      <c r="B45" t="s">
        <v>18</v>
      </c>
      <c r="C45" t="s">
        <v>18</v>
      </c>
      <c r="D45" t="s">
        <v>15</v>
      </c>
      <c r="E45" t="s">
        <v>15</v>
      </c>
      <c r="F45" t="s">
        <v>18</v>
      </c>
      <c r="G45" t="s">
        <v>18</v>
      </c>
      <c r="H45" t="s">
        <v>18</v>
      </c>
      <c r="I45">
        <f t="shared" si="1"/>
        <v>5</v>
      </c>
      <c r="J45">
        <f t="shared" si="2"/>
        <v>2</v>
      </c>
      <c r="K45" s="24">
        <f t="shared" si="3"/>
        <v>0.7142857142857143</v>
      </c>
      <c r="L45" t="s">
        <v>15</v>
      </c>
      <c r="M45" t="s">
        <v>18</v>
      </c>
      <c r="N45" t="s">
        <v>18</v>
      </c>
      <c r="O45" t="s">
        <v>18</v>
      </c>
      <c r="P45" t="s">
        <v>15</v>
      </c>
      <c r="Q45" t="s">
        <v>15</v>
      </c>
      <c r="R45" t="s">
        <v>18</v>
      </c>
      <c r="S45" t="s">
        <v>15</v>
      </c>
      <c r="T45" t="s">
        <v>114</v>
      </c>
      <c r="U45">
        <f t="shared" si="4"/>
        <v>5</v>
      </c>
      <c r="V45">
        <f t="shared" si="5"/>
        <v>4</v>
      </c>
      <c r="W45" s="16">
        <f t="shared" si="0"/>
        <v>0.55555555555555558</v>
      </c>
    </row>
    <row r="46" spans="1:23" x14ac:dyDescent="0.3">
      <c r="A46" s="15" t="s">
        <v>360</v>
      </c>
      <c r="B46" t="s">
        <v>18</v>
      </c>
      <c r="C46" t="s">
        <v>15</v>
      </c>
      <c r="D46" t="s">
        <v>15</v>
      </c>
      <c r="E46" t="s">
        <v>18</v>
      </c>
      <c r="F46" t="s">
        <v>18</v>
      </c>
      <c r="G46" t="s">
        <v>18</v>
      </c>
      <c r="H46" t="s">
        <v>18</v>
      </c>
      <c r="I46">
        <f t="shared" si="1"/>
        <v>5</v>
      </c>
      <c r="J46">
        <f t="shared" si="2"/>
        <v>2</v>
      </c>
      <c r="K46" s="24">
        <f t="shared" si="3"/>
        <v>0.7142857142857143</v>
      </c>
      <c r="L46" t="s">
        <v>15</v>
      </c>
      <c r="M46" t="s">
        <v>15</v>
      </c>
      <c r="N46" t="s">
        <v>15</v>
      </c>
      <c r="O46" t="s">
        <v>18</v>
      </c>
      <c r="P46" t="s">
        <v>18</v>
      </c>
      <c r="Q46" t="s">
        <v>15</v>
      </c>
      <c r="R46" t="s">
        <v>15</v>
      </c>
      <c r="S46" t="s">
        <v>15</v>
      </c>
      <c r="T46" t="s">
        <v>114</v>
      </c>
      <c r="U46">
        <f t="shared" si="4"/>
        <v>3</v>
      </c>
      <c r="V46">
        <f t="shared" si="5"/>
        <v>6</v>
      </c>
      <c r="W46" s="16">
        <f t="shared" si="0"/>
        <v>0.33333333333333331</v>
      </c>
    </row>
    <row r="47" spans="1:23" x14ac:dyDescent="0.3">
      <c r="A47" s="15" t="s">
        <v>361</v>
      </c>
      <c r="B47" t="s">
        <v>18</v>
      </c>
      <c r="C47" t="s">
        <v>15</v>
      </c>
      <c r="D47" t="s">
        <v>15</v>
      </c>
      <c r="E47" t="s">
        <v>18</v>
      </c>
      <c r="F47" t="s">
        <v>15</v>
      </c>
      <c r="G47" t="s">
        <v>15</v>
      </c>
      <c r="H47" t="s">
        <v>18</v>
      </c>
      <c r="I47">
        <f t="shared" si="1"/>
        <v>3</v>
      </c>
      <c r="J47">
        <f t="shared" si="2"/>
        <v>4</v>
      </c>
      <c r="K47" s="24">
        <f t="shared" si="3"/>
        <v>0.42857142857142855</v>
      </c>
      <c r="L47" t="s">
        <v>15</v>
      </c>
      <c r="M47" t="s">
        <v>18</v>
      </c>
      <c r="N47" t="s">
        <v>18</v>
      </c>
      <c r="O47" t="s">
        <v>15</v>
      </c>
      <c r="P47" t="s">
        <v>15</v>
      </c>
      <c r="Q47" t="s">
        <v>15</v>
      </c>
      <c r="R47" t="s">
        <v>18</v>
      </c>
      <c r="S47" t="s">
        <v>15</v>
      </c>
      <c r="T47" t="s">
        <v>114</v>
      </c>
      <c r="U47">
        <f t="shared" si="4"/>
        <v>4</v>
      </c>
      <c r="V47">
        <f t="shared" si="5"/>
        <v>5</v>
      </c>
      <c r="W47" s="16">
        <f t="shared" si="0"/>
        <v>0.44444444444444442</v>
      </c>
    </row>
    <row r="48" spans="1:23" x14ac:dyDescent="0.3">
      <c r="A48" s="15" t="s">
        <v>139</v>
      </c>
      <c r="B48" t="s">
        <v>15</v>
      </c>
      <c r="C48" t="s">
        <v>18</v>
      </c>
      <c r="D48" t="s">
        <v>18</v>
      </c>
      <c r="E48" t="s">
        <v>15</v>
      </c>
      <c r="F48" t="s">
        <v>18</v>
      </c>
      <c r="G48" t="s">
        <v>15</v>
      </c>
      <c r="H48" t="s">
        <v>18</v>
      </c>
      <c r="I48">
        <f t="shared" si="1"/>
        <v>4</v>
      </c>
      <c r="J48">
        <f t="shared" si="2"/>
        <v>3</v>
      </c>
      <c r="K48" s="24">
        <f t="shared" si="3"/>
        <v>0.5714285714285714</v>
      </c>
      <c r="L48" t="s">
        <v>18</v>
      </c>
      <c r="M48" t="s">
        <v>18</v>
      </c>
      <c r="N48" t="s">
        <v>18</v>
      </c>
      <c r="O48" t="s">
        <v>18</v>
      </c>
      <c r="P48" t="s">
        <v>15</v>
      </c>
      <c r="Q48" t="s">
        <v>18</v>
      </c>
      <c r="R48" t="s">
        <v>18</v>
      </c>
      <c r="S48" t="s">
        <v>15</v>
      </c>
      <c r="T48" t="s">
        <v>114</v>
      </c>
      <c r="U48">
        <f t="shared" si="4"/>
        <v>7</v>
      </c>
      <c r="V48">
        <f t="shared" si="5"/>
        <v>2</v>
      </c>
      <c r="W48" s="16">
        <f t="shared" si="0"/>
        <v>0.77777777777777779</v>
      </c>
    </row>
    <row r="49" spans="1:23" x14ac:dyDescent="0.3">
      <c r="A49" s="15" t="s">
        <v>140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>
        <f t="shared" si="1"/>
        <v>7</v>
      </c>
      <c r="J49">
        <f t="shared" si="2"/>
        <v>0</v>
      </c>
      <c r="K49" s="24">
        <f t="shared" si="3"/>
        <v>1</v>
      </c>
      <c r="L49" t="s">
        <v>18</v>
      </c>
      <c r="M49" t="s">
        <v>18</v>
      </c>
      <c r="N49" t="s">
        <v>18</v>
      </c>
      <c r="O49" t="s">
        <v>18</v>
      </c>
      <c r="P49" t="s">
        <v>18</v>
      </c>
      <c r="Q49" t="s">
        <v>18</v>
      </c>
      <c r="R49" t="s">
        <v>18</v>
      </c>
      <c r="S49" t="s">
        <v>15</v>
      </c>
      <c r="T49" t="s">
        <v>114</v>
      </c>
      <c r="U49">
        <f t="shared" si="4"/>
        <v>8</v>
      </c>
      <c r="V49">
        <f t="shared" si="5"/>
        <v>1</v>
      </c>
      <c r="W49" s="16">
        <f t="shared" si="0"/>
        <v>0.88888888888888884</v>
      </c>
    </row>
    <row r="50" spans="1:23" x14ac:dyDescent="0.3">
      <c r="A50" s="15" t="s">
        <v>362</v>
      </c>
      <c r="B50" t="s">
        <v>15</v>
      </c>
      <c r="C50" t="s">
        <v>18</v>
      </c>
      <c r="D50" t="s">
        <v>15</v>
      </c>
      <c r="E50" t="s">
        <v>18</v>
      </c>
      <c r="F50" t="s">
        <v>15</v>
      </c>
      <c r="G50" t="s">
        <v>15</v>
      </c>
      <c r="H50" t="s">
        <v>18</v>
      </c>
      <c r="I50">
        <f t="shared" si="1"/>
        <v>3</v>
      </c>
      <c r="J50">
        <f t="shared" si="2"/>
        <v>4</v>
      </c>
      <c r="K50" s="24">
        <f t="shared" si="3"/>
        <v>0.42857142857142855</v>
      </c>
      <c r="L50" t="s">
        <v>15</v>
      </c>
      <c r="M50" t="s">
        <v>18</v>
      </c>
      <c r="N50" t="s">
        <v>15</v>
      </c>
      <c r="O50" t="s">
        <v>15</v>
      </c>
      <c r="P50" t="s">
        <v>15</v>
      </c>
      <c r="Q50" t="s">
        <v>15</v>
      </c>
      <c r="R50" t="s">
        <v>18</v>
      </c>
      <c r="S50" t="s">
        <v>15</v>
      </c>
      <c r="T50" t="s">
        <v>114</v>
      </c>
      <c r="U50">
        <f t="shared" si="4"/>
        <v>3</v>
      </c>
      <c r="V50">
        <f t="shared" si="5"/>
        <v>6</v>
      </c>
      <c r="W50" s="16">
        <f t="shared" si="0"/>
        <v>0.33333333333333331</v>
      </c>
    </row>
    <row r="51" spans="1:23" x14ac:dyDescent="0.3">
      <c r="A51" s="15" t="s">
        <v>363</v>
      </c>
      <c r="B51" t="s">
        <v>18</v>
      </c>
      <c r="C51" t="s">
        <v>15</v>
      </c>
      <c r="D51" t="s">
        <v>15</v>
      </c>
      <c r="E51" t="s">
        <v>18</v>
      </c>
      <c r="F51" t="s">
        <v>15</v>
      </c>
      <c r="G51" t="s">
        <v>15</v>
      </c>
      <c r="H51" t="s">
        <v>18</v>
      </c>
      <c r="I51">
        <f t="shared" si="1"/>
        <v>3</v>
      </c>
      <c r="J51">
        <f t="shared" si="2"/>
        <v>4</v>
      </c>
      <c r="K51" s="24">
        <f t="shared" si="3"/>
        <v>0.42857142857142855</v>
      </c>
      <c r="L51" t="s">
        <v>15</v>
      </c>
      <c r="M51" t="s">
        <v>18</v>
      </c>
      <c r="N51" t="s">
        <v>18</v>
      </c>
      <c r="O51" t="s">
        <v>15</v>
      </c>
      <c r="P51" t="s">
        <v>15</v>
      </c>
      <c r="Q51" t="s">
        <v>15</v>
      </c>
      <c r="R51" t="s">
        <v>18</v>
      </c>
      <c r="S51" t="s">
        <v>15</v>
      </c>
      <c r="T51" t="s">
        <v>114</v>
      </c>
      <c r="U51">
        <f t="shared" si="4"/>
        <v>4</v>
      </c>
      <c r="V51">
        <f t="shared" si="5"/>
        <v>5</v>
      </c>
      <c r="W51" s="16">
        <f t="shared" si="0"/>
        <v>0.44444444444444442</v>
      </c>
    </row>
    <row r="52" spans="1:23" x14ac:dyDescent="0.3">
      <c r="A52" s="15" t="s">
        <v>364</v>
      </c>
      <c r="B52" t="s">
        <v>15</v>
      </c>
      <c r="C52" t="s">
        <v>18</v>
      </c>
      <c r="D52" t="s">
        <v>15</v>
      </c>
      <c r="E52" t="s">
        <v>18</v>
      </c>
      <c r="F52" t="s">
        <v>18</v>
      </c>
      <c r="G52" t="s">
        <v>18</v>
      </c>
      <c r="H52" t="s">
        <v>18</v>
      </c>
      <c r="I52">
        <f t="shared" si="1"/>
        <v>5</v>
      </c>
      <c r="J52">
        <f t="shared" si="2"/>
        <v>2</v>
      </c>
      <c r="K52" s="24">
        <f t="shared" si="3"/>
        <v>0.7142857142857143</v>
      </c>
      <c r="L52" t="s">
        <v>18</v>
      </c>
      <c r="M52" t="s">
        <v>18</v>
      </c>
      <c r="N52" t="s">
        <v>18</v>
      </c>
      <c r="O52" t="s">
        <v>18</v>
      </c>
      <c r="P52" t="s">
        <v>15</v>
      </c>
      <c r="Q52" t="s">
        <v>18</v>
      </c>
      <c r="R52" t="s">
        <v>18</v>
      </c>
      <c r="S52" t="s">
        <v>15</v>
      </c>
      <c r="T52" t="s">
        <v>114</v>
      </c>
      <c r="U52">
        <f t="shared" si="4"/>
        <v>7</v>
      </c>
      <c r="V52">
        <f t="shared" si="5"/>
        <v>2</v>
      </c>
      <c r="W52" s="16">
        <f t="shared" si="0"/>
        <v>0.77777777777777779</v>
      </c>
    </row>
    <row r="53" spans="1:23" x14ac:dyDescent="0.3">
      <c r="A53" s="15" t="s">
        <v>365</v>
      </c>
      <c r="B53" t="s">
        <v>18</v>
      </c>
      <c r="C53" t="s">
        <v>15</v>
      </c>
      <c r="D53" t="s">
        <v>15</v>
      </c>
      <c r="E53" t="s">
        <v>15</v>
      </c>
      <c r="F53" t="s">
        <v>18</v>
      </c>
      <c r="G53" t="s">
        <v>18</v>
      </c>
      <c r="H53" t="s">
        <v>18</v>
      </c>
      <c r="I53">
        <f t="shared" si="1"/>
        <v>4</v>
      </c>
      <c r="J53">
        <f t="shared" si="2"/>
        <v>3</v>
      </c>
      <c r="K53" s="24">
        <f t="shared" si="3"/>
        <v>0.5714285714285714</v>
      </c>
      <c r="L53" t="s">
        <v>15</v>
      </c>
      <c r="M53" t="s">
        <v>18</v>
      </c>
      <c r="N53" t="s">
        <v>18</v>
      </c>
      <c r="O53" t="s">
        <v>18</v>
      </c>
      <c r="P53" t="s">
        <v>15</v>
      </c>
      <c r="Q53" t="s">
        <v>18</v>
      </c>
      <c r="R53" t="s">
        <v>18</v>
      </c>
      <c r="S53" t="s">
        <v>15</v>
      </c>
      <c r="T53" t="s">
        <v>114</v>
      </c>
      <c r="U53">
        <f t="shared" si="4"/>
        <v>6</v>
      </c>
      <c r="V53">
        <f t="shared" si="5"/>
        <v>3</v>
      </c>
      <c r="W53" s="16">
        <f t="shared" si="0"/>
        <v>0.66666666666666663</v>
      </c>
    </row>
    <row r="54" spans="1:23" x14ac:dyDescent="0.3">
      <c r="A54" s="15" t="s">
        <v>366</v>
      </c>
      <c r="B54" t="s">
        <v>18</v>
      </c>
      <c r="C54" t="s">
        <v>18</v>
      </c>
      <c r="D54" t="s">
        <v>15</v>
      </c>
      <c r="E54" t="s">
        <v>18</v>
      </c>
      <c r="F54" t="s">
        <v>18</v>
      </c>
      <c r="G54" t="s">
        <v>18</v>
      </c>
      <c r="H54" t="s">
        <v>18</v>
      </c>
      <c r="I54">
        <f t="shared" si="1"/>
        <v>6</v>
      </c>
      <c r="J54">
        <f t="shared" si="2"/>
        <v>1</v>
      </c>
      <c r="K54" s="24">
        <f t="shared" si="3"/>
        <v>0.8571428571428571</v>
      </c>
      <c r="L54" t="s">
        <v>15</v>
      </c>
      <c r="M54" t="s">
        <v>18</v>
      </c>
      <c r="N54" t="s">
        <v>18</v>
      </c>
      <c r="O54" t="s">
        <v>18</v>
      </c>
      <c r="P54" t="s">
        <v>18</v>
      </c>
      <c r="Q54" t="s">
        <v>18</v>
      </c>
      <c r="R54" t="s">
        <v>18</v>
      </c>
      <c r="S54" t="s">
        <v>15</v>
      </c>
      <c r="T54" t="s">
        <v>114</v>
      </c>
      <c r="U54">
        <f t="shared" si="4"/>
        <v>7</v>
      </c>
      <c r="V54">
        <f t="shared" si="5"/>
        <v>2</v>
      </c>
      <c r="W54" s="16">
        <f t="shared" si="0"/>
        <v>0.77777777777777779</v>
      </c>
    </row>
    <row r="55" spans="1:23" x14ac:dyDescent="0.3">
      <c r="A55" s="15" t="s">
        <v>367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>
        <f t="shared" si="1"/>
        <v>7</v>
      </c>
      <c r="J55">
        <f t="shared" si="2"/>
        <v>0</v>
      </c>
      <c r="K55" s="24">
        <f t="shared" si="3"/>
        <v>1</v>
      </c>
      <c r="L55" t="s">
        <v>18</v>
      </c>
      <c r="M55" t="s">
        <v>18</v>
      </c>
      <c r="N55" t="s">
        <v>18</v>
      </c>
      <c r="O55" t="s">
        <v>18</v>
      </c>
      <c r="P55" t="s">
        <v>15</v>
      </c>
      <c r="Q55" t="s">
        <v>15</v>
      </c>
      <c r="R55" t="s">
        <v>18</v>
      </c>
      <c r="S55" t="s">
        <v>15</v>
      </c>
      <c r="T55" t="s">
        <v>115</v>
      </c>
      <c r="U55">
        <f t="shared" si="4"/>
        <v>5</v>
      </c>
      <c r="V55">
        <f t="shared" si="5"/>
        <v>4</v>
      </c>
      <c r="W55" s="16">
        <f t="shared" si="0"/>
        <v>0.55555555555555558</v>
      </c>
    </row>
    <row r="56" spans="1:23" x14ac:dyDescent="0.3">
      <c r="A56" s="15" t="s">
        <v>368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15</v>
      </c>
      <c r="H56" t="s">
        <v>18</v>
      </c>
      <c r="I56">
        <f t="shared" si="1"/>
        <v>6</v>
      </c>
      <c r="J56">
        <f t="shared" si="2"/>
        <v>1</v>
      </c>
      <c r="K56" s="24">
        <f t="shared" si="3"/>
        <v>0.8571428571428571</v>
      </c>
      <c r="L56" t="s">
        <v>18</v>
      </c>
      <c r="M56" t="s">
        <v>18</v>
      </c>
      <c r="N56" t="s">
        <v>18</v>
      </c>
      <c r="O56" t="s">
        <v>18</v>
      </c>
      <c r="P56" t="s">
        <v>15</v>
      </c>
      <c r="Q56" t="s">
        <v>15</v>
      </c>
      <c r="R56" t="s">
        <v>18</v>
      </c>
      <c r="S56" t="s">
        <v>15</v>
      </c>
      <c r="T56" t="s">
        <v>115</v>
      </c>
      <c r="U56">
        <f t="shared" si="4"/>
        <v>5</v>
      </c>
      <c r="V56">
        <f t="shared" si="5"/>
        <v>4</v>
      </c>
      <c r="W56" s="16">
        <f t="shared" si="0"/>
        <v>0.55555555555555558</v>
      </c>
    </row>
    <row r="57" spans="1:23" x14ac:dyDescent="0.3">
      <c r="A57" s="15" t="s">
        <v>369</v>
      </c>
      <c r="B57" t="s">
        <v>18</v>
      </c>
      <c r="C57" t="s">
        <v>15</v>
      </c>
      <c r="D57" t="s">
        <v>15</v>
      </c>
      <c r="E57" t="s">
        <v>15</v>
      </c>
      <c r="F57" t="s">
        <v>18</v>
      </c>
      <c r="G57" t="s">
        <v>15</v>
      </c>
      <c r="H57" t="s">
        <v>18</v>
      </c>
      <c r="I57">
        <f t="shared" si="1"/>
        <v>3</v>
      </c>
      <c r="J57">
        <f t="shared" si="2"/>
        <v>4</v>
      </c>
      <c r="K57" s="24">
        <f t="shared" si="3"/>
        <v>0.42857142857142855</v>
      </c>
      <c r="L57" t="s">
        <v>18</v>
      </c>
      <c r="M57" t="s">
        <v>18</v>
      </c>
      <c r="N57" t="s">
        <v>18</v>
      </c>
      <c r="O57" t="s">
        <v>18</v>
      </c>
      <c r="P57" t="s">
        <v>18</v>
      </c>
      <c r="Q57" t="s">
        <v>18</v>
      </c>
      <c r="R57" t="s">
        <v>18</v>
      </c>
      <c r="S57" t="s">
        <v>15</v>
      </c>
      <c r="T57" t="s">
        <v>114</v>
      </c>
      <c r="U57">
        <f t="shared" si="4"/>
        <v>8</v>
      </c>
      <c r="V57">
        <f t="shared" si="5"/>
        <v>1</v>
      </c>
      <c r="W57" s="16">
        <f t="shared" si="0"/>
        <v>0.88888888888888884</v>
      </c>
    </row>
    <row r="58" spans="1:23" x14ac:dyDescent="0.3">
      <c r="A58" s="15" t="s">
        <v>370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>
        <f>COUNTIF(B58:H58,$I$2)</f>
        <v>7</v>
      </c>
      <c r="J58">
        <f t="shared" si="2"/>
        <v>0</v>
      </c>
      <c r="K58" s="24">
        <f t="shared" si="3"/>
        <v>1</v>
      </c>
      <c r="L58" t="s">
        <v>18</v>
      </c>
      <c r="M58" t="s">
        <v>18</v>
      </c>
      <c r="N58" t="s">
        <v>18</v>
      </c>
      <c r="O58" t="s">
        <v>18</v>
      </c>
      <c r="P58" t="s">
        <v>15</v>
      </c>
      <c r="Q58" t="s">
        <v>18</v>
      </c>
      <c r="R58" t="s">
        <v>18</v>
      </c>
      <c r="S58" t="s">
        <v>15</v>
      </c>
      <c r="T58" t="s">
        <v>114</v>
      </c>
      <c r="U58">
        <f t="shared" si="4"/>
        <v>7</v>
      </c>
      <c r="V58">
        <f t="shared" si="5"/>
        <v>2</v>
      </c>
      <c r="W58" s="16">
        <f t="shared" si="0"/>
        <v>0.77777777777777779</v>
      </c>
    </row>
    <row r="59" spans="1:23" x14ac:dyDescent="0.3">
      <c r="A59" s="15" t="s">
        <v>371</v>
      </c>
      <c r="B59" t="s">
        <v>18</v>
      </c>
      <c r="C59" t="s">
        <v>15</v>
      </c>
      <c r="D59" t="s">
        <v>18</v>
      </c>
      <c r="E59" t="s">
        <v>15</v>
      </c>
      <c r="F59" t="s">
        <v>18</v>
      </c>
      <c r="G59" t="s">
        <v>18</v>
      </c>
      <c r="H59" t="s">
        <v>18</v>
      </c>
      <c r="I59">
        <f t="shared" si="1"/>
        <v>5</v>
      </c>
      <c r="J59">
        <f t="shared" si="2"/>
        <v>2</v>
      </c>
      <c r="K59" s="24">
        <f t="shared" si="3"/>
        <v>0.7142857142857143</v>
      </c>
      <c r="L59" t="s">
        <v>18</v>
      </c>
      <c r="M59" t="s">
        <v>18</v>
      </c>
      <c r="N59" t="s">
        <v>18</v>
      </c>
      <c r="O59" t="s">
        <v>18</v>
      </c>
      <c r="P59" t="s">
        <v>15</v>
      </c>
      <c r="Q59" t="s">
        <v>18</v>
      </c>
      <c r="R59" t="s">
        <v>18</v>
      </c>
      <c r="S59" t="s">
        <v>15</v>
      </c>
      <c r="T59" t="s">
        <v>114</v>
      </c>
      <c r="U59">
        <f t="shared" si="4"/>
        <v>7</v>
      </c>
      <c r="V59">
        <f t="shared" si="5"/>
        <v>2</v>
      </c>
      <c r="W59" s="16">
        <f t="shared" si="0"/>
        <v>0.77777777777777779</v>
      </c>
    </row>
    <row r="60" spans="1:23" x14ac:dyDescent="0.3">
      <c r="A60" s="15" t="s">
        <v>372</v>
      </c>
      <c r="B60" t="s">
        <v>15</v>
      </c>
      <c r="C60" t="s">
        <v>15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>
        <f t="shared" si="1"/>
        <v>5</v>
      </c>
      <c r="J60">
        <f t="shared" si="2"/>
        <v>2</v>
      </c>
      <c r="K60" s="24">
        <f t="shared" si="3"/>
        <v>0.7142857142857143</v>
      </c>
      <c r="L60" t="s">
        <v>18</v>
      </c>
      <c r="M60" t="s">
        <v>18</v>
      </c>
      <c r="N60" t="s">
        <v>18</v>
      </c>
      <c r="O60" t="s">
        <v>18</v>
      </c>
      <c r="P60" t="s">
        <v>18</v>
      </c>
      <c r="Q60" t="s">
        <v>18</v>
      </c>
      <c r="R60" t="s">
        <v>18</v>
      </c>
      <c r="S60" t="s">
        <v>15</v>
      </c>
      <c r="T60" t="s">
        <v>114</v>
      </c>
      <c r="U60">
        <f t="shared" si="4"/>
        <v>8</v>
      </c>
      <c r="V60">
        <f t="shared" si="5"/>
        <v>1</v>
      </c>
      <c r="W60" s="16">
        <f t="shared" si="0"/>
        <v>0.88888888888888884</v>
      </c>
    </row>
    <row r="61" spans="1:23" x14ac:dyDescent="0.3">
      <c r="A61" s="15" t="s">
        <v>373</v>
      </c>
      <c r="B61" t="s">
        <v>15</v>
      </c>
      <c r="C61" t="s">
        <v>15</v>
      </c>
      <c r="D61" t="s">
        <v>15</v>
      </c>
      <c r="E61" t="s">
        <v>15</v>
      </c>
      <c r="F61" t="s">
        <v>18</v>
      </c>
      <c r="G61" t="s">
        <v>15</v>
      </c>
      <c r="H61" t="s">
        <v>18</v>
      </c>
      <c r="I61">
        <f t="shared" si="1"/>
        <v>2</v>
      </c>
      <c r="J61">
        <f t="shared" si="2"/>
        <v>5</v>
      </c>
      <c r="K61" s="24">
        <f t="shared" si="3"/>
        <v>0.2857142857142857</v>
      </c>
      <c r="L61" t="s">
        <v>15</v>
      </c>
      <c r="M61" t="s">
        <v>15</v>
      </c>
      <c r="N61" t="s">
        <v>15</v>
      </c>
      <c r="O61" t="s">
        <v>18</v>
      </c>
      <c r="P61" t="s">
        <v>18</v>
      </c>
      <c r="Q61" t="s">
        <v>15</v>
      </c>
      <c r="R61" t="s">
        <v>18</v>
      </c>
      <c r="S61" t="s">
        <v>18</v>
      </c>
      <c r="T61" t="s">
        <v>114</v>
      </c>
      <c r="U61">
        <f t="shared" si="4"/>
        <v>5</v>
      </c>
      <c r="V61">
        <f t="shared" si="5"/>
        <v>4</v>
      </c>
      <c r="W61" s="16">
        <f t="shared" si="0"/>
        <v>0.55555555555555558</v>
      </c>
    </row>
    <row r="62" spans="1:23" x14ac:dyDescent="0.3">
      <c r="A62" s="15" t="s">
        <v>374</v>
      </c>
      <c r="B62" t="s">
        <v>15</v>
      </c>
      <c r="C62" t="s">
        <v>15</v>
      </c>
      <c r="D62" t="s">
        <v>15</v>
      </c>
      <c r="E62" t="s">
        <v>15</v>
      </c>
      <c r="F62" t="s">
        <v>18</v>
      </c>
      <c r="G62" t="s">
        <v>15</v>
      </c>
      <c r="H62" t="s">
        <v>18</v>
      </c>
      <c r="I62">
        <f t="shared" si="1"/>
        <v>2</v>
      </c>
      <c r="J62">
        <f t="shared" si="2"/>
        <v>5</v>
      </c>
      <c r="K62" s="24">
        <f t="shared" si="3"/>
        <v>0.2857142857142857</v>
      </c>
      <c r="L62" t="s">
        <v>15</v>
      </c>
      <c r="M62" t="s">
        <v>15</v>
      </c>
      <c r="N62" t="s">
        <v>15</v>
      </c>
      <c r="O62" t="s">
        <v>18</v>
      </c>
      <c r="P62" t="s">
        <v>18</v>
      </c>
      <c r="Q62" t="s">
        <v>15</v>
      </c>
      <c r="R62" t="s">
        <v>18</v>
      </c>
      <c r="S62" t="s">
        <v>18</v>
      </c>
      <c r="T62" t="s">
        <v>114</v>
      </c>
      <c r="U62">
        <f t="shared" si="4"/>
        <v>5</v>
      </c>
      <c r="V62">
        <f t="shared" si="5"/>
        <v>4</v>
      </c>
      <c r="W62" s="16">
        <f t="shared" si="0"/>
        <v>0.55555555555555558</v>
      </c>
    </row>
    <row r="63" spans="1:23" x14ac:dyDescent="0.3">
      <c r="A63" s="15" t="s">
        <v>206</v>
      </c>
      <c r="B63" t="s">
        <v>18</v>
      </c>
      <c r="C63" t="s">
        <v>18</v>
      </c>
      <c r="D63" t="s">
        <v>15</v>
      </c>
      <c r="E63" t="s">
        <v>18</v>
      </c>
      <c r="F63" t="s">
        <v>18</v>
      </c>
      <c r="G63" t="s">
        <v>18</v>
      </c>
      <c r="H63" t="s">
        <v>18</v>
      </c>
      <c r="I63">
        <f t="shared" si="1"/>
        <v>6</v>
      </c>
      <c r="J63">
        <f t="shared" si="2"/>
        <v>1</v>
      </c>
      <c r="K63" s="24">
        <f t="shared" si="3"/>
        <v>0.8571428571428571</v>
      </c>
      <c r="L63" t="s">
        <v>18</v>
      </c>
      <c r="M63" t="s">
        <v>15</v>
      </c>
      <c r="N63" t="s">
        <v>15</v>
      </c>
      <c r="O63" t="s">
        <v>18</v>
      </c>
      <c r="P63" t="s">
        <v>18</v>
      </c>
      <c r="Q63" t="s">
        <v>18</v>
      </c>
      <c r="R63" t="s">
        <v>18</v>
      </c>
      <c r="S63" t="s">
        <v>18</v>
      </c>
      <c r="T63" t="s">
        <v>114</v>
      </c>
      <c r="U63">
        <f t="shared" si="4"/>
        <v>7</v>
      </c>
      <c r="V63">
        <f t="shared" si="5"/>
        <v>2</v>
      </c>
      <c r="W63" s="16">
        <f t="shared" si="0"/>
        <v>0.77777777777777779</v>
      </c>
    </row>
    <row r="64" spans="1:23" x14ac:dyDescent="0.3">
      <c r="A64" s="15" t="s">
        <v>375</v>
      </c>
      <c r="B64" t="s">
        <v>15</v>
      </c>
      <c r="C64" t="s">
        <v>18</v>
      </c>
      <c r="D64" t="s">
        <v>15</v>
      </c>
      <c r="E64" t="s">
        <v>18</v>
      </c>
      <c r="F64" t="s">
        <v>18</v>
      </c>
      <c r="G64" t="s">
        <v>18</v>
      </c>
      <c r="H64" t="s">
        <v>18</v>
      </c>
      <c r="I64">
        <f t="shared" si="1"/>
        <v>5</v>
      </c>
      <c r="J64">
        <f t="shared" si="2"/>
        <v>2</v>
      </c>
      <c r="K64" s="24">
        <f t="shared" si="3"/>
        <v>0.7142857142857143</v>
      </c>
      <c r="L64" t="s">
        <v>15</v>
      </c>
      <c r="M64" t="s">
        <v>15</v>
      </c>
      <c r="N64" t="s">
        <v>15</v>
      </c>
      <c r="O64" t="s">
        <v>18</v>
      </c>
      <c r="P64" t="s">
        <v>18</v>
      </c>
      <c r="Q64" t="s">
        <v>15</v>
      </c>
      <c r="R64" t="s">
        <v>18</v>
      </c>
      <c r="S64" t="s">
        <v>15</v>
      </c>
      <c r="T64" t="s">
        <v>114</v>
      </c>
      <c r="U64">
        <f t="shared" si="4"/>
        <v>4</v>
      </c>
      <c r="V64">
        <f t="shared" si="5"/>
        <v>5</v>
      </c>
      <c r="W64" s="16">
        <f t="shared" si="0"/>
        <v>0.44444444444444442</v>
      </c>
    </row>
    <row r="65" spans="1:23" x14ac:dyDescent="0.3">
      <c r="A65" s="15" t="s">
        <v>376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>
        <f t="shared" si="1"/>
        <v>7</v>
      </c>
      <c r="J65">
        <f t="shared" si="2"/>
        <v>0</v>
      </c>
      <c r="K65" s="24">
        <f t="shared" si="3"/>
        <v>1</v>
      </c>
      <c r="L65" t="s">
        <v>15</v>
      </c>
      <c r="M65" t="s">
        <v>18</v>
      </c>
      <c r="N65" t="s">
        <v>18</v>
      </c>
      <c r="O65" t="s">
        <v>18</v>
      </c>
      <c r="P65" t="s">
        <v>15</v>
      </c>
      <c r="Q65" t="s">
        <v>15</v>
      </c>
      <c r="R65" t="s">
        <v>18</v>
      </c>
      <c r="S65" t="s">
        <v>15</v>
      </c>
      <c r="T65" t="s">
        <v>114</v>
      </c>
      <c r="U65">
        <f t="shared" si="4"/>
        <v>5</v>
      </c>
      <c r="V65">
        <f t="shared" si="5"/>
        <v>4</v>
      </c>
      <c r="W65" s="16">
        <f t="shared" si="0"/>
        <v>0.55555555555555558</v>
      </c>
    </row>
    <row r="66" spans="1:23" x14ac:dyDescent="0.3">
      <c r="A66" s="15" t="s">
        <v>377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>
        <f t="shared" si="1"/>
        <v>7</v>
      </c>
      <c r="J66">
        <f t="shared" si="2"/>
        <v>0</v>
      </c>
      <c r="K66" s="24">
        <f t="shared" si="3"/>
        <v>1</v>
      </c>
      <c r="L66" t="s">
        <v>15</v>
      </c>
      <c r="M66" t="s">
        <v>18</v>
      </c>
      <c r="N66" t="s">
        <v>18</v>
      </c>
      <c r="O66" t="s">
        <v>18</v>
      </c>
      <c r="P66" t="s">
        <v>15</v>
      </c>
      <c r="Q66" t="s">
        <v>15</v>
      </c>
      <c r="R66" t="s">
        <v>18</v>
      </c>
      <c r="S66" t="s">
        <v>15</v>
      </c>
      <c r="T66" t="s">
        <v>114</v>
      </c>
      <c r="U66">
        <f t="shared" si="4"/>
        <v>5</v>
      </c>
      <c r="V66">
        <f t="shared" si="5"/>
        <v>4</v>
      </c>
      <c r="W66" s="16">
        <f t="shared" si="0"/>
        <v>0.55555555555555558</v>
      </c>
    </row>
    <row r="67" spans="1:23" x14ac:dyDescent="0.3">
      <c r="A67" s="15" t="s">
        <v>378</v>
      </c>
      <c r="B67" t="s">
        <v>18</v>
      </c>
      <c r="C67" t="s">
        <v>15</v>
      </c>
      <c r="D67" t="s">
        <v>15</v>
      </c>
      <c r="E67" t="s">
        <v>15</v>
      </c>
      <c r="F67" t="s">
        <v>18</v>
      </c>
      <c r="G67" t="s">
        <v>15</v>
      </c>
      <c r="H67" t="s">
        <v>18</v>
      </c>
      <c r="I67">
        <f t="shared" si="1"/>
        <v>3</v>
      </c>
      <c r="J67">
        <f t="shared" si="2"/>
        <v>4</v>
      </c>
      <c r="K67" s="24">
        <f t="shared" si="3"/>
        <v>0.42857142857142855</v>
      </c>
      <c r="L67" t="s">
        <v>15</v>
      </c>
      <c r="M67" t="s">
        <v>15</v>
      </c>
      <c r="N67" t="s">
        <v>18</v>
      </c>
      <c r="O67" t="s">
        <v>15</v>
      </c>
      <c r="P67" t="s">
        <v>18</v>
      </c>
      <c r="Q67" t="s">
        <v>18</v>
      </c>
      <c r="R67" t="s">
        <v>18</v>
      </c>
      <c r="S67" t="s">
        <v>15</v>
      </c>
      <c r="T67" t="s">
        <v>114</v>
      </c>
      <c r="U67">
        <f t="shared" si="4"/>
        <v>5</v>
      </c>
      <c r="V67">
        <f t="shared" si="5"/>
        <v>4</v>
      </c>
      <c r="W67" s="16">
        <f t="shared" ref="W67:W75" si="6">U67/(U67+V67)</f>
        <v>0.55555555555555558</v>
      </c>
    </row>
    <row r="68" spans="1:23" x14ac:dyDescent="0.3">
      <c r="A68" s="15" t="s">
        <v>379</v>
      </c>
      <c r="B68" s="25" t="s">
        <v>15</v>
      </c>
      <c r="C68" s="25" t="s">
        <v>15</v>
      </c>
      <c r="D68" s="25" t="s">
        <v>15</v>
      </c>
      <c r="E68" s="25" t="s">
        <v>15</v>
      </c>
      <c r="F68" s="25" t="s">
        <v>18</v>
      </c>
      <c r="G68" s="25" t="s">
        <v>15</v>
      </c>
      <c r="H68" s="25" t="s">
        <v>18</v>
      </c>
      <c r="I68" s="25">
        <f t="shared" ref="I68:I75" si="7">COUNTIF(B68:H68,$I$2)</f>
        <v>2</v>
      </c>
      <c r="J68" s="25">
        <f t="shared" ref="J68:J75" si="8">COUNTIF(B68:H68,$J$2)</f>
        <v>5</v>
      </c>
      <c r="K68" s="24">
        <f t="shared" ref="K68:K75" si="9">I68/(I68+J68)</f>
        <v>0.2857142857142857</v>
      </c>
      <c r="L68" s="25" t="s">
        <v>15</v>
      </c>
      <c r="M68" s="25" t="s">
        <v>18</v>
      </c>
      <c r="N68" s="25" t="s">
        <v>18</v>
      </c>
      <c r="O68" s="25" t="s">
        <v>15</v>
      </c>
      <c r="P68" s="25" t="s">
        <v>15</v>
      </c>
      <c r="Q68" s="25" t="s">
        <v>18</v>
      </c>
      <c r="R68" s="25" t="s">
        <v>18</v>
      </c>
      <c r="S68" s="25" t="s">
        <v>15</v>
      </c>
      <c r="T68" s="20" t="s">
        <v>114</v>
      </c>
      <c r="U68">
        <f t="shared" ref="U68:U75" si="10">COUNTIF(L68:T68,$U$1)</f>
        <v>5</v>
      </c>
      <c r="V68">
        <f t="shared" ref="V68:V75" si="11">COUNTIF(L68:T68,$V$1)</f>
        <v>4</v>
      </c>
      <c r="W68" s="16">
        <f t="shared" si="6"/>
        <v>0.55555555555555558</v>
      </c>
    </row>
    <row r="69" spans="1:23" x14ac:dyDescent="0.3">
      <c r="A69" s="26" t="s">
        <v>380</v>
      </c>
      <c r="B69" s="20" t="s">
        <v>18</v>
      </c>
      <c r="C69" s="20" t="s">
        <v>15</v>
      </c>
      <c r="D69" s="20" t="s">
        <v>15</v>
      </c>
      <c r="E69" s="20" t="s">
        <v>15</v>
      </c>
      <c r="F69" s="20" t="s">
        <v>18</v>
      </c>
      <c r="G69" s="20" t="s">
        <v>18</v>
      </c>
      <c r="H69" s="20" t="s">
        <v>18</v>
      </c>
      <c r="I69" s="20">
        <f t="shared" si="7"/>
        <v>4</v>
      </c>
      <c r="J69" s="20">
        <f t="shared" si="8"/>
        <v>3</v>
      </c>
      <c r="K69" s="24">
        <f t="shared" si="9"/>
        <v>0.5714285714285714</v>
      </c>
      <c r="L69" s="20" t="s">
        <v>18</v>
      </c>
      <c r="M69" s="20" t="s">
        <v>18</v>
      </c>
      <c r="N69" s="20" t="s">
        <v>15</v>
      </c>
      <c r="O69" s="20" t="s">
        <v>18</v>
      </c>
      <c r="P69" s="20" t="s">
        <v>18</v>
      </c>
      <c r="Q69" s="20" t="s">
        <v>15</v>
      </c>
      <c r="R69" s="20" t="s">
        <v>18</v>
      </c>
      <c r="S69" s="20" t="s">
        <v>15</v>
      </c>
      <c r="T69" s="20" t="s">
        <v>114</v>
      </c>
      <c r="U69">
        <f t="shared" si="10"/>
        <v>6</v>
      </c>
      <c r="V69">
        <f t="shared" si="11"/>
        <v>3</v>
      </c>
      <c r="W69" s="16">
        <f t="shared" si="6"/>
        <v>0.66666666666666663</v>
      </c>
    </row>
    <row r="70" spans="1:23" x14ac:dyDescent="0.3">
      <c r="A70" s="26" t="s">
        <v>381</v>
      </c>
      <c r="B70" s="20" t="s">
        <v>18</v>
      </c>
      <c r="C70" s="20" t="s">
        <v>15</v>
      </c>
      <c r="D70" s="20" t="s">
        <v>15</v>
      </c>
      <c r="E70" s="20" t="s">
        <v>15</v>
      </c>
      <c r="F70" s="20" t="s">
        <v>18</v>
      </c>
      <c r="G70" s="20" t="s">
        <v>18</v>
      </c>
      <c r="H70" s="20" t="s">
        <v>18</v>
      </c>
      <c r="I70" s="20">
        <f t="shared" si="7"/>
        <v>4</v>
      </c>
      <c r="J70" s="20">
        <f t="shared" si="8"/>
        <v>3</v>
      </c>
      <c r="K70" s="24">
        <f t="shared" si="9"/>
        <v>0.5714285714285714</v>
      </c>
      <c r="L70" s="20" t="s">
        <v>18</v>
      </c>
      <c r="M70" s="20" t="s">
        <v>18</v>
      </c>
      <c r="N70" s="20" t="s">
        <v>18</v>
      </c>
      <c r="O70" s="20" t="s">
        <v>18</v>
      </c>
      <c r="P70" s="20" t="s">
        <v>18</v>
      </c>
      <c r="Q70" s="20" t="s">
        <v>15</v>
      </c>
      <c r="R70" s="20" t="s">
        <v>15</v>
      </c>
      <c r="S70" s="20" t="s">
        <v>15</v>
      </c>
      <c r="T70" s="20" t="s">
        <v>114</v>
      </c>
      <c r="U70">
        <f t="shared" si="10"/>
        <v>6</v>
      </c>
      <c r="V70">
        <f t="shared" si="11"/>
        <v>3</v>
      </c>
      <c r="W70" s="16">
        <f t="shared" si="6"/>
        <v>0.66666666666666663</v>
      </c>
    </row>
    <row r="71" spans="1:23" x14ac:dyDescent="0.3">
      <c r="A71" s="26" t="s">
        <v>382</v>
      </c>
      <c r="B71" s="20" t="s">
        <v>18</v>
      </c>
      <c r="C71" s="20" t="s">
        <v>15</v>
      </c>
      <c r="D71" s="20" t="s">
        <v>15</v>
      </c>
      <c r="E71" s="20" t="s">
        <v>15</v>
      </c>
      <c r="F71" s="20" t="s">
        <v>18</v>
      </c>
      <c r="G71" s="20" t="s">
        <v>18</v>
      </c>
      <c r="H71" s="20" t="s">
        <v>18</v>
      </c>
      <c r="I71" s="20">
        <f t="shared" si="7"/>
        <v>4</v>
      </c>
      <c r="J71" s="20">
        <f t="shared" si="8"/>
        <v>3</v>
      </c>
      <c r="K71" s="24">
        <f t="shared" si="9"/>
        <v>0.5714285714285714</v>
      </c>
      <c r="L71" s="20" t="s">
        <v>18</v>
      </c>
      <c r="M71" s="20" t="s">
        <v>18</v>
      </c>
      <c r="N71" s="20" t="s">
        <v>18</v>
      </c>
      <c r="O71" s="20" t="s">
        <v>18</v>
      </c>
      <c r="P71" s="20" t="s">
        <v>15</v>
      </c>
      <c r="Q71" s="20" t="s">
        <v>15</v>
      </c>
      <c r="R71" s="20" t="s">
        <v>18</v>
      </c>
      <c r="S71" s="20" t="s">
        <v>15</v>
      </c>
      <c r="T71" s="20" t="s">
        <v>114</v>
      </c>
      <c r="U71">
        <f t="shared" si="10"/>
        <v>6</v>
      </c>
      <c r="V71">
        <f t="shared" si="11"/>
        <v>3</v>
      </c>
      <c r="W71" s="16">
        <f t="shared" si="6"/>
        <v>0.66666666666666663</v>
      </c>
    </row>
    <row r="72" spans="1:23" x14ac:dyDescent="0.3">
      <c r="A72" s="26" t="s">
        <v>383</v>
      </c>
      <c r="B72" s="20" t="s">
        <v>15</v>
      </c>
      <c r="C72" s="20" t="s">
        <v>15</v>
      </c>
      <c r="D72" s="20" t="s">
        <v>15</v>
      </c>
      <c r="E72" s="20" t="s">
        <v>15</v>
      </c>
      <c r="F72" s="20" t="s">
        <v>18</v>
      </c>
      <c r="G72" s="20" t="s">
        <v>18</v>
      </c>
      <c r="H72" s="20" t="s">
        <v>18</v>
      </c>
      <c r="I72" s="20">
        <f t="shared" si="7"/>
        <v>3</v>
      </c>
      <c r="J72" s="20">
        <f t="shared" si="8"/>
        <v>4</v>
      </c>
      <c r="K72" s="24">
        <f t="shared" si="9"/>
        <v>0.42857142857142855</v>
      </c>
      <c r="L72" s="20" t="s">
        <v>18</v>
      </c>
      <c r="M72" s="20" t="s">
        <v>18</v>
      </c>
      <c r="N72" s="20" t="s">
        <v>18</v>
      </c>
      <c r="O72" s="20" t="s">
        <v>18</v>
      </c>
      <c r="P72" s="20" t="s">
        <v>15</v>
      </c>
      <c r="Q72" s="20" t="s">
        <v>15</v>
      </c>
      <c r="R72" s="20" t="s">
        <v>18</v>
      </c>
      <c r="S72" s="20" t="s">
        <v>15</v>
      </c>
      <c r="T72" s="20" t="s">
        <v>114</v>
      </c>
      <c r="U72">
        <f t="shared" si="10"/>
        <v>6</v>
      </c>
      <c r="V72">
        <f t="shared" si="11"/>
        <v>3</v>
      </c>
      <c r="W72" s="16">
        <f t="shared" si="6"/>
        <v>0.66666666666666663</v>
      </c>
    </row>
    <row r="73" spans="1:23" x14ac:dyDescent="0.3">
      <c r="A73" s="26" t="s">
        <v>384</v>
      </c>
      <c r="B73" s="20" t="s">
        <v>18</v>
      </c>
      <c r="C73" s="20" t="s">
        <v>15</v>
      </c>
      <c r="D73" s="20" t="s">
        <v>15</v>
      </c>
      <c r="E73" s="20" t="s">
        <v>15</v>
      </c>
      <c r="F73" s="20" t="s">
        <v>18</v>
      </c>
      <c r="G73" s="20" t="s">
        <v>18</v>
      </c>
      <c r="H73" s="20" t="s">
        <v>18</v>
      </c>
      <c r="I73" s="20">
        <f t="shared" si="7"/>
        <v>4</v>
      </c>
      <c r="J73" s="20">
        <f t="shared" si="8"/>
        <v>3</v>
      </c>
      <c r="K73" s="24">
        <f t="shared" si="9"/>
        <v>0.5714285714285714</v>
      </c>
      <c r="L73" s="20" t="s">
        <v>18</v>
      </c>
      <c r="M73" s="20" t="s">
        <v>18</v>
      </c>
      <c r="N73" s="20" t="s">
        <v>18</v>
      </c>
      <c r="O73" s="20" t="s">
        <v>18</v>
      </c>
      <c r="P73" s="20" t="s">
        <v>15</v>
      </c>
      <c r="Q73" s="20" t="s">
        <v>15</v>
      </c>
      <c r="R73" s="20" t="s">
        <v>18</v>
      </c>
      <c r="S73" s="20" t="s">
        <v>15</v>
      </c>
      <c r="T73" s="20" t="s">
        <v>114</v>
      </c>
      <c r="U73">
        <f t="shared" si="10"/>
        <v>6</v>
      </c>
      <c r="V73">
        <f t="shared" si="11"/>
        <v>3</v>
      </c>
      <c r="W73" s="16">
        <f t="shared" si="6"/>
        <v>0.66666666666666663</v>
      </c>
    </row>
    <row r="74" spans="1:23" x14ac:dyDescent="0.3">
      <c r="A74" s="26" t="s">
        <v>385</v>
      </c>
      <c r="B74" s="20" t="s">
        <v>15</v>
      </c>
      <c r="C74" s="20" t="s">
        <v>15</v>
      </c>
      <c r="D74" s="20" t="s">
        <v>15</v>
      </c>
      <c r="E74" s="20" t="s">
        <v>15</v>
      </c>
      <c r="F74" s="20" t="s">
        <v>18</v>
      </c>
      <c r="G74" s="20" t="s">
        <v>18</v>
      </c>
      <c r="H74" s="20" t="s">
        <v>18</v>
      </c>
      <c r="I74" s="20">
        <f t="shared" si="7"/>
        <v>3</v>
      </c>
      <c r="J74" s="20">
        <f t="shared" si="8"/>
        <v>4</v>
      </c>
      <c r="K74" s="24">
        <f t="shared" si="9"/>
        <v>0.42857142857142855</v>
      </c>
      <c r="L74" s="20" t="s">
        <v>18</v>
      </c>
      <c r="M74" s="20" t="s">
        <v>18</v>
      </c>
      <c r="N74" s="20" t="s">
        <v>18</v>
      </c>
      <c r="O74" s="20" t="s">
        <v>18</v>
      </c>
      <c r="P74" s="20" t="s">
        <v>15</v>
      </c>
      <c r="Q74" s="20" t="s">
        <v>15</v>
      </c>
      <c r="R74" s="20" t="s">
        <v>18</v>
      </c>
      <c r="S74" s="20" t="s">
        <v>15</v>
      </c>
      <c r="T74" s="20" t="s">
        <v>114</v>
      </c>
      <c r="U74">
        <f t="shared" si="10"/>
        <v>6</v>
      </c>
      <c r="V74">
        <f t="shared" si="11"/>
        <v>3</v>
      </c>
      <c r="W74" s="16">
        <f t="shared" si="6"/>
        <v>0.66666666666666663</v>
      </c>
    </row>
    <row r="75" spans="1:23" x14ac:dyDescent="0.3">
      <c r="A75" s="26" t="s">
        <v>386</v>
      </c>
      <c r="B75" s="27" t="s">
        <v>15</v>
      </c>
      <c r="C75" s="1" t="s">
        <v>18</v>
      </c>
      <c r="D75" s="28" t="s">
        <v>15</v>
      </c>
      <c r="E75" s="28" t="s">
        <v>15</v>
      </c>
      <c r="F75" s="28" t="s">
        <v>18</v>
      </c>
      <c r="G75" s="28" t="s">
        <v>18</v>
      </c>
      <c r="H75" s="28" t="s">
        <v>18</v>
      </c>
      <c r="I75" s="28">
        <f t="shared" si="7"/>
        <v>4</v>
      </c>
      <c r="J75" s="28">
        <f t="shared" si="8"/>
        <v>3</v>
      </c>
      <c r="K75" s="29">
        <f t="shared" si="9"/>
        <v>0.5714285714285714</v>
      </c>
      <c r="L75" s="30" t="s">
        <v>15</v>
      </c>
      <c r="M75" s="1" t="s">
        <v>18</v>
      </c>
      <c r="N75" s="1" t="s">
        <v>15</v>
      </c>
      <c r="O75" s="1" t="s">
        <v>18</v>
      </c>
      <c r="P75" s="1" t="s">
        <v>18</v>
      </c>
      <c r="Q75" s="1" t="s">
        <v>15</v>
      </c>
      <c r="R75" s="1" t="s">
        <v>18</v>
      </c>
      <c r="S75" s="1" t="s">
        <v>15</v>
      </c>
      <c r="T75" s="1" t="s">
        <v>114</v>
      </c>
      <c r="U75">
        <f t="shared" si="10"/>
        <v>5</v>
      </c>
      <c r="V75">
        <f t="shared" si="11"/>
        <v>4</v>
      </c>
      <c r="W75" s="31">
        <f t="shared" si="6"/>
        <v>0.55555555555555558</v>
      </c>
    </row>
    <row r="77" spans="1:23" x14ac:dyDescent="0.3">
      <c r="A77" s="32" t="s">
        <v>18</v>
      </c>
      <c r="B77">
        <f>COUNTIF(B3:B75,$A$77)</f>
        <v>53</v>
      </c>
      <c r="C77">
        <f t="shared" ref="C77:H77" si="12">COUNTIF(C3:C75,$A$77)</f>
        <v>25</v>
      </c>
      <c r="D77">
        <f t="shared" si="12"/>
        <v>28</v>
      </c>
      <c r="E77">
        <f t="shared" si="12"/>
        <v>38</v>
      </c>
      <c r="F77">
        <f t="shared" si="12"/>
        <v>65</v>
      </c>
      <c r="G77">
        <f t="shared" si="12"/>
        <v>48</v>
      </c>
      <c r="H77">
        <f t="shared" si="12"/>
        <v>72</v>
      </c>
      <c r="K77" s="24"/>
      <c r="L77">
        <f t="shared" ref="L77:T77" si="13">COUNTIF(L3:L75,$A$77)</f>
        <v>33</v>
      </c>
      <c r="M77">
        <f t="shared" si="13"/>
        <v>62</v>
      </c>
      <c r="N77">
        <f t="shared" si="13"/>
        <v>61</v>
      </c>
      <c r="O77">
        <f t="shared" si="13"/>
        <v>60</v>
      </c>
      <c r="P77">
        <f t="shared" si="13"/>
        <v>30</v>
      </c>
      <c r="Q77">
        <f t="shared" si="13"/>
        <v>29</v>
      </c>
      <c r="R77">
        <f t="shared" si="13"/>
        <v>69</v>
      </c>
      <c r="S77">
        <f t="shared" si="13"/>
        <v>4</v>
      </c>
      <c r="T77">
        <f t="shared" si="13"/>
        <v>60</v>
      </c>
      <c r="W77" s="16"/>
    </row>
    <row r="78" spans="1:23" x14ac:dyDescent="0.3">
      <c r="A78" s="32" t="s">
        <v>15</v>
      </c>
      <c r="B78">
        <f>COUNTIF(B3:B75,$A$78)</f>
        <v>20</v>
      </c>
      <c r="C78">
        <f t="shared" ref="C78:H78" si="14">COUNTIF(C3:C75,$A$78)</f>
        <v>48</v>
      </c>
      <c r="D78">
        <f t="shared" si="14"/>
        <v>45</v>
      </c>
      <c r="E78">
        <f t="shared" si="14"/>
        <v>35</v>
      </c>
      <c r="F78">
        <f t="shared" si="14"/>
        <v>8</v>
      </c>
      <c r="G78">
        <f t="shared" si="14"/>
        <v>25</v>
      </c>
      <c r="H78">
        <f t="shared" si="14"/>
        <v>1</v>
      </c>
      <c r="K78" s="24"/>
      <c r="L78">
        <f t="shared" ref="L78:T78" si="15">COUNTIF(L3:L75,$A$78)</f>
        <v>40</v>
      </c>
      <c r="M78">
        <f t="shared" si="15"/>
        <v>11</v>
      </c>
      <c r="N78">
        <f t="shared" si="15"/>
        <v>12</v>
      </c>
      <c r="O78">
        <f t="shared" si="15"/>
        <v>13</v>
      </c>
      <c r="P78">
        <f t="shared" si="15"/>
        <v>43</v>
      </c>
      <c r="Q78">
        <f t="shared" si="15"/>
        <v>44</v>
      </c>
      <c r="R78">
        <f t="shared" si="15"/>
        <v>4</v>
      </c>
      <c r="S78">
        <f t="shared" si="15"/>
        <v>69</v>
      </c>
      <c r="T78">
        <f t="shared" si="15"/>
        <v>13</v>
      </c>
      <c r="W78" s="16"/>
    </row>
    <row r="79" spans="1:23" x14ac:dyDescent="0.3">
      <c r="A79" s="32" t="s">
        <v>254</v>
      </c>
      <c r="B79" s="16">
        <f>B77/(B77+B78)</f>
        <v>0.72602739726027399</v>
      </c>
      <c r="C79" s="16">
        <f t="shared" ref="C79:H79" si="16">C77/(C77+C78)</f>
        <v>0.34246575342465752</v>
      </c>
      <c r="D79" s="16">
        <f t="shared" si="16"/>
        <v>0.38356164383561642</v>
      </c>
      <c r="E79" s="16">
        <f t="shared" si="16"/>
        <v>0.52054794520547942</v>
      </c>
      <c r="F79" s="16">
        <f t="shared" si="16"/>
        <v>0.8904109589041096</v>
      </c>
      <c r="G79" s="16">
        <f t="shared" si="16"/>
        <v>0.65753424657534243</v>
      </c>
      <c r="H79" s="16">
        <f t="shared" si="16"/>
        <v>0.98630136986301364</v>
      </c>
      <c r="K79" s="24"/>
      <c r="L79" s="16">
        <f>L77/(L77+L78)</f>
        <v>0.45205479452054792</v>
      </c>
      <c r="M79" s="16">
        <f t="shared" ref="M79" si="17">M77/(M77+M78)</f>
        <v>0.84931506849315064</v>
      </c>
      <c r="N79" s="16">
        <f>N77/(N77+N78)</f>
        <v>0.83561643835616439</v>
      </c>
      <c r="O79" s="16">
        <f>O77/(O77+O78)</f>
        <v>0.82191780821917804</v>
      </c>
      <c r="P79" s="16">
        <f>P77/(P77+P78)</f>
        <v>0.41095890410958902</v>
      </c>
      <c r="Q79" s="16">
        <f>Q77/(Q77+Q78)</f>
        <v>0.39726027397260272</v>
      </c>
      <c r="R79" s="16">
        <f t="shared" ref="R79" si="18">R77/(R77+R78)</f>
        <v>0.9452054794520548</v>
      </c>
      <c r="S79" s="16">
        <f>S77/(S77+S78)</f>
        <v>5.4794520547945202E-2</v>
      </c>
      <c r="T79" s="16">
        <f>T77/(T77+T78)</f>
        <v>0.82191780821917804</v>
      </c>
      <c r="W79" s="16"/>
    </row>
    <row r="80" spans="1:23" x14ac:dyDescent="0.3">
      <c r="K80" s="24"/>
      <c r="W80" s="16"/>
    </row>
    <row r="81" spans="1:23" x14ac:dyDescent="0.3">
      <c r="A81" t="s">
        <v>387</v>
      </c>
      <c r="B81" t="s">
        <v>18</v>
      </c>
      <c r="E81" t="s">
        <v>15</v>
      </c>
      <c r="F81" t="s">
        <v>18</v>
      </c>
      <c r="G81" t="s">
        <v>18</v>
      </c>
      <c r="H81" t="s">
        <v>18</v>
      </c>
      <c r="I81">
        <f t="shared" ref="I81:I86" si="19">COUNTIF(B81:H81,$I$2)</f>
        <v>4</v>
      </c>
      <c r="J81">
        <f t="shared" ref="J81:J86" si="20">COUNTIF(B81:H81,$J$2)</f>
        <v>1</v>
      </c>
      <c r="K81" s="24">
        <f t="shared" ref="K81:K86" si="21">I81/(I81+J81)</f>
        <v>0.8</v>
      </c>
      <c r="L81" t="s">
        <v>18</v>
      </c>
      <c r="M81" t="s">
        <v>18</v>
      </c>
      <c r="N81" t="s">
        <v>18</v>
      </c>
      <c r="O81" t="s">
        <v>15</v>
      </c>
      <c r="P81" t="s">
        <v>18</v>
      </c>
      <c r="Q81" t="s">
        <v>15</v>
      </c>
      <c r="R81" t="s">
        <v>18</v>
      </c>
      <c r="T81" t="s">
        <v>18</v>
      </c>
      <c r="U81">
        <f t="shared" ref="U81:U86" si="22">COUNTIF(L81:T81,$U$1)</f>
        <v>6</v>
      </c>
      <c r="V81">
        <f t="shared" ref="V81:V86" si="23">COUNTIF(L81:T81,$V$1)</f>
        <v>2</v>
      </c>
      <c r="W81" s="16">
        <f t="shared" ref="W81:W86" si="24">U81/(U81+V81)</f>
        <v>0.75</v>
      </c>
    </row>
    <row r="82" spans="1:23" x14ac:dyDescent="0.3">
      <c r="A82" t="s">
        <v>388</v>
      </c>
      <c r="B82" t="s">
        <v>18</v>
      </c>
      <c r="E82" t="s">
        <v>18</v>
      </c>
      <c r="F82" t="s">
        <v>18</v>
      </c>
      <c r="G82" t="s">
        <v>18</v>
      </c>
      <c r="H82" t="s">
        <v>18</v>
      </c>
      <c r="I82">
        <f t="shared" si="19"/>
        <v>5</v>
      </c>
      <c r="J82">
        <f t="shared" si="20"/>
        <v>0</v>
      </c>
      <c r="K82" s="24">
        <f t="shared" si="21"/>
        <v>1</v>
      </c>
      <c r="L82" t="s">
        <v>18</v>
      </c>
      <c r="M82" t="s">
        <v>18</v>
      </c>
      <c r="N82" t="s">
        <v>15</v>
      </c>
      <c r="O82" t="s">
        <v>18</v>
      </c>
      <c r="P82" t="s">
        <v>18</v>
      </c>
      <c r="Q82" t="s">
        <v>15</v>
      </c>
      <c r="R82" t="s">
        <v>18</v>
      </c>
      <c r="T82" t="s">
        <v>18</v>
      </c>
      <c r="U82">
        <f t="shared" si="22"/>
        <v>6</v>
      </c>
      <c r="V82">
        <f t="shared" si="23"/>
        <v>2</v>
      </c>
      <c r="W82" s="16">
        <f t="shared" si="24"/>
        <v>0.75</v>
      </c>
    </row>
    <row r="83" spans="1:23" x14ac:dyDescent="0.3">
      <c r="A83" t="s">
        <v>389</v>
      </c>
      <c r="B83" t="s">
        <v>18</v>
      </c>
      <c r="E83" t="s">
        <v>15</v>
      </c>
      <c r="F83" t="s">
        <v>18</v>
      </c>
      <c r="G83" t="s">
        <v>18</v>
      </c>
      <c r="H83" t="s">
        <v>18</v>
      </c>
      <c r="I83">
        <f t="shared" si="19"/>
        <v>4</v>
      </c>
      <c r="J83">
        <f t="shared" si="20"/>
        <v>1</v>
      </c>
      <c r="K83" s="24">
        <f t="shared" si="21"/>
        <v>0.8</v>
      </c>
      <c r="L83" t="s">
        <v>18</v>
      </c>
      <c r="M83" t="s">
        <v>15</v>
      </c>
      <c r="N83" t="s">
        <v>15</v>
      </c>
      <c r="O83" t="s">
        <v>15</v>
      </c>
      <c r="P83" t="s">
        <v>18</v>
      </c>
      <c r="Q83" t="s">
        <v>15</v>
      </c>
      <c r="R83" t="s">
        <v>18</v>
      </c>
      <c r="T83" t="s">
        <v>15</v>
      </c>
      <c r="U83">
        <f t="shared" si="22"/>
        <v>3</v>
      </c>
      <c r="V83">
        <f t="shared" si="23"/>
        <v>5</v>
      </c>
      <c r="W83" s="16">
        <f t="shared" si="24"/>
        <v>0.375</v>
      </c>
    </row>
    <row r="84" spans="1:23" x14ac:dyDescent="0.3">
      <c r="A84" t="s">
        <v>390</v>
      </c>
      <c r="B84" t="s">
        <v>18</v>
      </c>
      <c r="E84" t="s">
        <v>15</v>
      </c>
      <c r="F84" t="s">
        <v>18</v>
      </c>
      <c r="G84" t="s">
        <v>18</v>
      </c>
      <c r="H84" t="s">
        <v>18</v>
      </c>
      <c r="I84">
        <f t="shared" si="19"/>
        <v>4</v>
      </c>
      <c r="J84">
        <f t="shared" si="20"/>
        <v>1</v>
      </c>
      <c r="K84" s="24">
        <f t="shared" si="21"/>
        <v>0.8</v>
      </c>
      <c r="L84" t="s">
        <v>18</v>
      </c>
      <c r="M84" t="s">
        <v>15</v>
      </c>
      <c r="N84" t="s">
        <v>15</v>
      </c>
      <c r="O84" t="s">
        <v>15</v>
      </c>
      <c r="P84" t="s">
        <v>18</v>
      </c>
      <c r="Q84" t="s">
        <v>15</v>
      </c>
      <c r="R84" t="s">
        <v>18</v>
      </c>
      <c r="T84" t="s">
        <v>15</v>
      </c>
      <c r="U84">
        <f t="shared" si="22"/>
        <v>3</v>
      </c>
      <c r="V84">
        <f t="shared" si="23"/>
        <v>5</v>
      </c>
      <c r="W84" s="16">
        <f t="shared" si="24"/>
        <v>0.375</v>
      </c>
    </row>
    <row r="85" spans="1:23" x14ac:dyDescent="0.3">
      <c r="A85" t="s">
        <v>391</v>
      </c>
      <c r="B85" t="s">
        <v>18</v>
      </c>
      <c r="E85" t="s">
        <v>15</v>
      </c>
      <c r="F85" t="s">
        <v>18</v>
      </c>
      <c r="G85" t="s">
        <v>18</v>
      </c>
      <c r="H85" t="s">
        <v>18</v>
      </c>
      <c r="I85">
        <f t="shared" si="19"/>
        <v>4</v>
      </c>
      <c r="J85">
        <f t="shared" si="20"/>
        <v>1</v>
      </c>
      <c r="K85" s="24">
        <f t="shared" si="21"/>
        <v>0.8</v>
      </c>
      <c r="L85" t="s">
        <v>18</v>
      </c>
      <c r="M85" t="s">
        <v>18</v>
      </c>
      <c r="N85" t="s">
        <v>15</v>
      </c>
      <c r="O85" t="s">
        <v>18</v>
      </c>
      <c r="P85" t="s">
        <v>18</v>
      </c>
      <c r="Q85" t="s">
        <v>18</v>
      </c>
      <c r="R85" t="s">
        <v>18</v>
      </c>
      <c r="T85" t="s">
        <v>15</v>
      </c>
      <c r="U85">
        <f t="shared" si="22"/>
        <v>6</v>
      </c>
      <c r="V85">
        <f t="shared" si="23"/>
        <v>2</v>
      </c>
      <c r="W85" s="16">
        <f t="shared" si="24"/>
        <v>0.75</v>
      </c>
    </row>
    <row r="86" spans="1:23" x14ac:dyDescent="0.3">
      <c r="A86" s="1" t="s">
        <v>392</v>
      </c>
      <c r="B86" s="1" t="s">
        <v>18</v>
      </c>
      <c r="C86" s="1"/>
      <c r="D86" s="1"/>
      <c r="E86" s="1" t="s">
        <v>18</v>
      </c>
      <c r="F86" s="1" t="s">
        <v>18</v>
      </c>
      <c r="G86" s="1" t="s">
        <v>18</v>
      </c>
      <c r="H86" s="1" t="s">
        <v>18</v>
      </c>
      <c r="I86">
        <f t="shared" si="19"/>
        <v>5</v>
      </c>
      <c r="J86">
        <f t="shared" si="20"/>
        <v>0</v>
      </c>
      <c r="K86" s="24">
        <f t="shared" si="21"/>
        <v>1</v>
      </c>
      <c r="L86" s="1" t="s">
        <v>18</v>
      </c>
      <c r="M86" s="1" t="s">
        <v>18</v>
      </c>
      <c r="N86" s="1" t="s">
        <v>15</v>
      </c>
      <c r="O86" s="1" t="s">
        <v>18</v>
      </c>
      <c r="P86" s="1" t="s">
        <v>18</v>
      </c>
      <c r="Q86" s="1" t="s">
        <v>18</v>
      </c>
      <c r="R86" s="1" t="s">
        <v>18</v>
      </c>
      <c r="S86" s="1"/>
      <c r="T86" s="1" t="s">
        <v>15</v>
      </c>
      <c r="U86">
        <f t="shared" si="22"/>
        <v>6</v>
      </c>
      <c r="V86">
        <f t="shared" si="23"/>
        <v>2</v>
      </c>
      <c r="W86" s="16">
        <f t="shared" si="24"/>
        <v>0.75</v>
      </c>
    </row>
    <row r="87" spans="1:23" x14ac:dyDescent="0.3">
      <c r="A87" s="33" t="s">
        <v>18</v>
      </c>
      <c r="B87">
        <f>COUNTIF(B81:B86,$A$87)</f>
        <v>6</v>
      </c>
      <c r="E87">
        <f t="shared" ref="E87:H87" si="25">COUNTIF(E81:E86,$A$87)</f>
        <v>2</v>
      </c>
      <c r="F87">
        <f t="shared" si="25"/>
        <v>6</v>
      </c>
      <c r="G87">
        <f t="shared" si="25"/>
        <v>6</v>
      </c>
      <c r="H87">
        <f t="shared" si="25"/>
        <v>6</v>
      </c>
      <c r="L87">
        <f t="shared" ref="L87:R87" si="26">COUNTIF(L81:L86,$A$87)</f>
        <v>6</v>
      </c>
      <c r="M87">
        <f t="shared" si="26"/>
        <v>4</v>
      </c>
      <c r="N87">
        <f t="shared" si="26"/>
        <v>1</v>
      </c>
      <c r="O87">
        <f t="shared" si="26"/>
        <v>3</v>
      </c>
      <c r="P87">
        <f t="shared" si="26"/>
        <v>6</v>
      </c>
      <c r="Q87">
        <f t="shared" si="26"/>
        <v>2</v>
      </c>
      <c r="R87">
        <f t="shared" si="26"/>
        <v>6</v>
      </c>
      <c r="T87">
        <f t="shared" ref="T87" si="27">COUNTIF(T81:T86,$A$87)</f>
        <v>2</v>
      </c>
      <c r="W87" s="16"/>
    </row>
    <row r="88" spans="1:23" x14ac:dyDescent="0.3">
      <c r="A88" s="33" t="s">
        <v>15</v>
      </c>
      <c r="B88">
        <f>COUNTIF(B81:B86,$A$88)</f>
        <v>0</v>
      </c>
      <c r="E88">
        <f t="shared" ref="E88:H88" si="28">COUNTIF(E81:E86,$A$88)</f>
        <v>4</v>
      </c>
      <c r="F88">
        <f t="shared" si="28"/>
        <v>0</v>
      </c>
      <c r="G88">
        <f t="shared" si="28"/>
        <v>0</v>
      </c>
      <c r="H88">
        <f t="shared" si="28"/>
        <v>0</v>
      </c>
      <c r="L88">
        <f t="shared" ref="L88:R88" si="29">COUNTIF(L81:L86,$A$88)</f>
        <v>0</v>
      </c>
      <c r="M88">
        <f t="shared" si="29"/>
        <v>2</v>
      </c>
      <c r="N88">
        <f t="shared" si="29"/>
        <v>5</v>
      </c>
      <c r="O88">
        <f t="shared" si="29"/>
        <v>3</v>
      </c>
      <c r="P88">
        <f t="shared" si="29"/>
        <v>0</v>
      </c>
      <c r="Q88">
        <f t="shared" si="29"/>
        <v>4</v>
      </c>
      <c r="R88">
        <f t="shared" si="29"/>
        <v>0</v>
      </c>
      <c r="T88">
        <f t="shared" ref="T88" si="30">COUNTIF(T81:T86,$A$88)</f>
        <v>4</v>
      </c>
      <c r="W88" s="16"/>
    </row>
    <row r="89" spans="1:23" x14ac:dyDescent="0.3">
      <c r="A89" s="33" t="s">
        <v>254</v>
      </c>
      <c r="B89" s="16">
        <f>B87/(B87+B88)</f>
        <v>1</v>
      </c>
      <c r="C89" s="16"/>
      <c r="D89" s="16"/>
      <c r="E89" s="16">
        <f t="shared" ref="E89:H89" si="31">E87/(E87+E88)</f>
        <v>0.33333333333333331</v>
      </c>
      <c r="F89" s="16">
        <f t="shared" si="31"/>
        <v>1</v>
      </c>
      <c r="G89" s="16">
        <f t="shared" si="31"/>
        <v>1</v>
      </c>
      <c r="H89" s="16">
        <f t="shared" si="31"/>
        <v>1</v>
      </c>
      <c r="L89" s="16">
        <f t="shared" ref="L89:R89" si="32">L87/(L87+L88)</f>
        <v>1</v>
      </c>
      <c r="M89" s="16">
        <f t="shared" si="32"/>
        <v>0.66666666666666663</v>
      </c>
      <c r="N89" s="16">
        <f t="shared" si="32"/>
        <v>0.16666666666666666</v>
      </c>
      <c r="O89" s="16">
        <f t="shared" si="32"/>
        <v>0.5</v>
      </c>
      <c r="P89" s="16">
        <f t="shared" si="32"/>
        <v>1</v>
      </c>
      <c r="Q89" s="16">
        <f t="shared" si="32"/>
        <v>0.33333333333333331</v>
      </c>
      <c r="R89" s="16">
        <f t="shared" si="32"/>
        <v>1</v>
      </c>
      <c r="S89" s="16"/>
      <c r="T89" s="16">
        <f t="shared" ref="T89" si="33">T87/(T87+T88)</f>
        <v>0.33333333333333331</v>
      </c>
      <c r="W89" s="16"/>
    </row>
    <row r="90" spans="1:23" x14ac:dyDescent="0.3">
      <c r="W90" s="16"/>
    </row>
    <row r="91" spans="1:23" x14ac:dyDescent="0.3">
      <c r="W91" s="16"/>
    </row>
  </sheetData>
  <mergeCells count="55">
    <mergeCell ref="BU1:BU2"/>
    <mergeCell ref="BO1:BO2"/>
    <mergeCell ref="BP1:BP2"/>
    <mergeCell ref="BQ1:BQ2"/>
    <mergeCell ref="BR1:BR2"/>
    <mergeCell ref="BS1:BS2"/>
    <mergeCell ref="BT1:BT2"/>
    <mergeCell ref="BN1:BN2"/>
    <mergeCell ref="BC1:BC2"/>
    <mergeCell ref="BD1:BD2"/>
    <mergeCell ref="BE1:BE2"/>
    <mergeCell ref="BF1:BF2"/>
    <mergeCell ref="BG1:BG2"/>
    <mergeCell ref="BH1:BH2"/>
    <mergeCell ref="BI1:BI2"/>
    <mergeCell ref="BJ1:BJ2"/>
    <mergeCell ref="BK1:BK2"/>
    <mergeCell ref="BL1:BL2"/>
    <mergeCell ref="BM1:BM2"/>
    <mergeCell ref="BB1:BB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AP1:AP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D1:AD2"/>
    <mergeCell ref="B1:H1"/>
    <mergeCell ref="L1:S1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conditionalFormatting sqref="W77:W91 W3:W7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9:H79 N79:S79 L7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7:K86 K3:K7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9:H8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9:S8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K3 BV3 AX3:AX4 AI3:AI5" xr:uid="{89B08EC3-394C-4D70-B6CD-811841AB41D7}">
      <formula1>$B$98:$B$103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D7826-A493-4E7D-B860-0D6B65741FE2}">
  <dimension ref="A1:A6"/>
  <sheetViews>
    <sheetView tabSelected="1" workbookViewId="0">
      <selection activeCell="G5" sqref="G5"/>
    </sheetView>
  </sheetViews>
  <sheetFormatPr defaultRowHeight="14.4" x14ac:dyDescent="0.3"/>
  <cols>
    <col min="1" max="1" width="27" bestFit="1" customWidth="1"/>
  </cols>
  <sheetData>
    <row r="1" spans="1:1" x14ac:dyDescent="0.3">
      <c r="A1" s="43"/>
    </row>
    <row r="2" spans="1:1" x14ac:dyDescent="0.3">
      <c r="A2" s="44"/>
    </row>
    <row r="3" spans="1:1" x14ac:dyDescent="0.3">
      <c r="A3" s="43"/>
    </row>
    <row r="4" spans="1:1" x14ac:dyDescent="0.3">
      <c r="A4" s="43"/>
    </row>
    <row r="5" spans="1:1" x14ac:dyDescent="0.3">
      <c r="A5" s="43"/>
    </row>
    <row r="6" spans="1:1" x14ac:dyDescent="0.3">
      <c r="A6" s="4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Toe- en afritten</vt:lpstr>
      <vt:lpstr>Checklist Toeritten</vt:lpstr>
      <vt:lpstr>Checklist Afritten</vt:lpstr>
      <vt:lpstr>Haltes</vt:lpstr>
      <vt:lpstr>Checklist haltes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Tammens</dc:creator>
  <cp:lastModifiedBy>Roy Tammens</cp:lastModifiedBy>
  <dcterms:created xsi:type="dcterms:W3CDTF">2019-02-11T10:04:12Z</dcterms:created>
  <dcterms:modified xsi:type="dcterms:W3CDTF">2019-06-23T20:19:43Z</dcterms:modified>
</cp:coreProperties>
</file>