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chool\Afstuderen\"/>
    </mc:Choice>
  </mc:AlternateContent>
  <bookViews>
    <workbookView xWindow="0" yWindow="0" windowWidth="10780" windowHeight="4090" tabRatio="692"/>
  </bookViews>
  <sheets>
    <sheet name="Hoe te gebruiken" sheetId="3" r:id="rId1"/>
    <sheet name="Gebruikerslabel" sheetId="1" r:id="rId2"/>
    <sheet name="Verbetermogelijkheden" sheetId="4" r:id="rId3"/>
    <sheet name="Voorbeeld gemiddeld kantoor" sheetId="2" r:id="rId4"/>
    <sheet name="Financiële consequenties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5" l="1"/>
  <c r="G8" i="5"/>
  <c r="G17" i="5"/>
  <c r="G5" i="5"/>
  <c r="L18" i="5"/>
  <c r="L17" i="5"/>
  <c r="L16" i="5"/>
  <c r="L15" i="5"/>
  <c r="G18" i="5" l="1"/>
  <c r="G6" i="5"/>
  <c r="L6" i="5"/>
  <c r="L5" i="5"/>
  <c r="L4" i="5"/>
  <c r="L3" i="5"/>
  <c r="C19" i="1"/>
  <c r="C19" i="2"/>
  <c r="C18" i="2"/>
  <c r="E13" i="2"/>
  <c r="C17" i="2" s="1"/>
  <c r="E12" i="2"/>
  <c r="G12" i="2" s="1"/>
  <c r="E11" i="2"/>
  <c r="C15" i="2" s="1"/>
  <c r="G13" i="1"/>
  <c r="G12" i="1"/>
  <c r="G11" i="1"/>
  <c r="G14" i="1" s="1"/>
  <c r="C17" i="1"/>
  <c r="C16" i="1"/>
  <c r="C15" i="1"/>
  <c r="E13" i="1"/>
  <c r="E12" i="1"/>
  <c r="E11" i="1"/>
  <c r="C16" i="2" l="1"/>
  <c r="G11" i="2"/>
  <c r="G13" i="2"/>
  <c r="G14" i="2" l="1"/>
  <c r="G22" i="5" l="1"/>
  <c r="G10" i="5"/>
  <c r="L10" i="5" l="1"/>
  <c r="H11" i="5" s="1"/>
  <c r="C18" i="1"/>
  <c r="L22" i="5" l="1"/>
  <c r="H23" i="5" s="1"/>
</calcChain>
</file>

<file path=xl/sharedStrings.xml><?xml version="1.0" encoding="utf-8"?>
<sst xmlns="http://schemas.openxmlformats.org/spreadsheetml/2006/main" count="201" uniqueCount="104">
  <si>
    <t>Naam Organisatie</t>
  </si>
  <si>
    <t>Afgegeven Energielabel</t>
  </si>
  <si>
    <t>CO2-emissie</t>
  </si>
  <si>
    <t>Gebruiksoppervlakte</t>
  </si>
  <si>
    <t>Daadwerkelijk elektriciteitsverbruik</t>
  </si>
  <si>
    <t>Daadwerkelijk gasverbruik</t>
  </si>
  <si>
    <t>kWh/j</t>
  </si>
  <si>
    <t>m³/j</t>
  </si>
  <si>
    <t>kg/m²</t>
  </si>
  <si>
    <t>kg CO2/m²</t>
  </si>
  <si>
    <t>Locatie</t>
  </si>
  <si>
    <t>m²</t>
  </si>
  <si>
    <t>E</t>
  </si>
  <si>
    <t>Afwijking CO2 emissie t.o.v. standaard</t>
  </si>
  <si>
    <t>Gebruikerslabel</t>
  </si>
  <si>
    <t>A</t>
  </si>
  <si>
    <t>A++++</t>
  </si>
  <si>
    <t>A+</t>
  </si>
  <si>
    <t xml:space="preserve">A </t>
  </si>
  <si>
    <t>B</t>
  </si>
  <si>
    <t>C</t>
  </si>
  <si>
    <t>D</t>
  </si>
  <si>
    <t>F</t>
  </si>
  <si>
    <t>G</t>
  </si>
  <si>
    <t>&lt;5%</t>
  </si>
  <si>
    <t>5,1% - 11%</t>
  </si>
  <si>
    <t>11,1% - 17%</t>
  </si>
  <si>
    <t>17,1% - 25%</t>
  </si>
  <si>
    <t>25,1% - 35%</t>
  </si>
  <si>
    <t>35,1% - 45%</t>
  </si>
  <si>
    <t>45,1% - 58%</t>
  </si>
  <si>
    <t>&gt;58,1%</t>
  </si>
  <si>
    <t>Handleiding: Hoe gebruik je het gebruikslabel?</t>
  </si>
  <si>
    <t>Dit zijn vakken die handmatig ingevuld dienen te worden</t>
  </si>
  <si>
    <t>A+++</t>
  </si>
  <si>
    <t>A++</t>
  </si>
  <si>
    <t>Energielabel</t>
  </si>
  <si>
    <t>Dit zijn vakken waar een fomule achter zit</t>
  </si>
  <si>
    <t>Vul hier het daadwerkelijk aantal kWh in. Dit is te vinden op de factuur van de elektriciteitsleverancier.</t>
  </si>
  <si>
    <t>Vul hier het daadwerkelijk aantal m³ gas in. Dit is te vinden op de factuur van de gasleverancier.</t>
  </si>
  <si>
    <t>Na invulling van bovenstaande waardes, wordt het daadwerkelijke verbruik en de daadwerkelijke CO2-uitstoot van het betreffende jaar berekent.</t>
  </si>
  <si>
    <t>Op basis van het daadwerkelijke verbruik, wordt een vergelijking gemaakt met het standaard verbruik.</t>
  </si>
  <si>
    <t>Dit geeft aan wat de afwijking is van 'CO2-emissie' en 'daadwerkelijk jaarlijks totaalverbruik in kg CO2 per m²'. Dit wordt weergegeven in percentages.</t>
  </si>
  <si>
    <t>Onderstaande vakken dienen als volgt ingevuld te worden:</t>
  </si>
  <si>
    <t>Onderstaande vakken dienen als volgt geïnterpreteerd te worden:</t>
  </si>
  <si>
    <t>Op basis van berekende bovenstaande percentages, kan met behulp van de klassentabel worden gekeken in welke klasse de organisatie valt.</t>
  </si>
  <si>
    <t>Daadwerkelijk elektriciteitsverbruik*</t>
  </si>
  <si>
    <t>Daadwerkelijk gasverbruik*</t>
  </si>
  <si>
    <t>Vervolgens kan er met behulp van het tabblad 'verbetermogelijkheden' gekeken worden naar waar de organisatie zich bevindt en waar het beste (energie, CO2 en geld) op bespaard kan worden</t>
  </si>
  <si>
    <t>*</t>
  </si>
  <si>
    <t>Hier wordt uitgegaan van grijze elektriciteit en gas. Wanneer er in de organisatie andere vormen van elektriciteir of warmte worden gebruikt,</t>
  </si>
  <si>
    <t xml:space="preserve">zal de CO2-uitstoot formule moeten worden aangepast. Voor de CO2-emissie, kijk op: https://www.co2emissiefactoren.nl/lijst-emissiefactoren/#totale_lijst </t>
  </si>
  <si>
    <t>**</t>
  </si>
  <si>
    <t>Bij het berekenen van het verschil tussen daadwerkelijk gebruik en standaardgebruik wordt geen rekening gehouden met factoren als openingstijden,</t>
  </si>
  <si>
    <t>bezettingsgraad en wisselende temperaturen. Om een accurater resultaat te krijgen zou hierop een correctie moeten worden uitgevoerd door een expert.</t>
  </si>
  <si>
    <t>Investeringen</t>
  </si>
  <si>
    <t>Opbrengsten</t>
  </si>
  <si>
    <t>Aanschaf energielabel</t>
  </si>
  <si>
    <t>Opstellen visie en doelen</t>
  </si>
  <si>
    <t>Opstellen Gebruikerslabel</t>
  </si>
  <si>
    <t>Energieconsultant</t>
  </si>
  <si>
    <t>Totaal</t>
  </si>
  <si>
    <t>Opstellen en invoeren attitudeverandering</t>
  </si>
  <si>
    <t>Besparing C02-uitstoot</t>
  </si>
  <si>
    <t>Besparing elektriciteit</t>
  </si>
  <si>
    <t>Besparing gas</t>
  </si>
  <si>
    <t xml:space="preserve">Terugverdientijd </t>
  </si>
  <si>
    <t>jaar</t>
  </si>
  <si>
    <t>kWh/m²</t>
  </si>
  <si>
    <t>m³/m²</t>
  </si>
  <si>
    <t>Standaardverbruik elektriciteit</t>
  </si>
  <si>
    <t>Standaardverbruik gas</t>
  </si>
  <si>
    <t>Standaardverbruik warmte</t>
  </si>
  <si>
    <t>GJ/m²</t>
  </si>
  <si>
    <t>Daadwerkelijk jaarlijks warmteverbruik</t>
  </si>
  <si>
    <t>GJ/j</t>
  </si>
  <si>
    <t>Gemiddelde afwijking gebruik</t>
  </si>
  <si>
    <t>Totaal kg CO2/m²</t>
  </si>
  <si>
    <t>Fictief</t>
  </si>
  <si>
    <t>Voorbeeld pand</t>
  </si>
  <si>
    <t>Besparing warmte</t>
  </si>
  <si>
    <t>Gemiddeld kantoor 10% besparing</t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</si>
  <si>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Mensgerichte Modus</t>
    </r>
  </si>
  <si>
    <r>
      <t xml:space="preserve">1) </t>
    </r>
    <r>
      <rPr>
        <sz val="11"/>
        <color theme="1"/>
        <rFont val="Calibri"/>
        <family val="2"/>
        <scheme val="minor"/>
      </rPr>
      <t>Vrijwel Voortreffelijk</t>
    </r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</si>
  <si>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Pand Perfectioneren</t>
    </r>
  </si>
  <si>
    <r>
      <rPr>
        <b/>
        <sz val="11"/>
        <color theme="1"/>
        <rFont val="Calibri"/>
        <family val="2"/>
        <scheme val="minor"/>
      </rPr>
      <t>4)</t>
    </r>
    <r>
      <rPr>
        <sz val="11"/>
        <color theme="1"/>
        <rFont val="Calibri"/>
        <family val="2"/>
        <scheme val="minor"/>
      </rPr>
      <t xml:space="preserve"> Genezing Gebouw en Gebruik</t>
    </r>
  </si>
  <si>
    <t>Gemiddeld kantoor 20% besparing</t>
  </si>
  <si>
    <t>Daadwerkelijk jaarlijks warmteverbruik*</t>
  </si>
  <si>
    <t>Vul hier het daadwerkelijk aantal GJ warmteverbruik in. Dit is te vinden op de factuur van de leverancier.</t>
  </si>
  <si>
    <t>Dit geeft de gemiddelde afwijking aan. Deze is opgesteld aan de hand van bovenstaande afwijkingen.</t>
  </si>
  <si>
    <t>Standaardverbruik elektra, gas en warmte</t>
  </si>
  <si>
    <t>Dit geeft aan wat de afwijking is van 'standaardverbruik' en 'daadwerkelijk elektriciteitsgebruik'. Dit wordt weergegeven in percentages.</t>
  </si>
  <si>
    <t>Dit geeft aan wat de afwijking is van 'standaardverbruik' en 'daadwerkelijk gasgebruik'. Dit wordt weergegeven in percentages.</t>
  </si>
  <si>
    <t>Dit geeft aan wat de afwijking is van 'standaardverbruik' en 'daadwerkelijk warmtegebruik'. Dit wordt weergegeven in percentages.</t>
  </si>
  <si>
    <t>Afwijking elektriciteitsgebruik</t>
  </si>
  <si>
    <t>Afwijking gasgebruik</t>
  </si>
  <si>
    <t>Afwijking warmtegebruik</t>
  </si>
  <si>
    <t>Inregelen installaties</t>
  </si>
  <si>
    <t>Vul hier in voor welke locatie het gebruikerslabel wordt opgesteld, indien er meerdere locaties in gebruik zijn, aangegeven op het voorbeeld energielabel.</t>
  </si>
  <si>
    <t>Vul hier het energielabel in dat door de expert is afgegeven, aangegeven op het voorbeeld energielabel.</t>
  </si>
  <si>
    <t>Vul hier het standaardverbruik in dat door de expert is berekend, aangegeven op het voorbeeld energielabel.</t>
  </si>
  <si>
    <t>Vul hier de CO2-emissie in dat door de expert is berekend, aangegeven op het voorbeeld energielabel.</t>
  </si>
  <si>
    <t>Vul hier het aantal m² gebruiksoppervlakte in, aangegeven op het voorbeeld energielabel.</t>
  </si>
  <si>
    <t>Vul hier de naam van de organisatie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</si>
</sst>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0.0"/>
    <numFmt numFmtId="165" formatCode="_ &quot;€&quot;\ * #,##0_ ;_ &quot;€&quot;\ * \-#,##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44" fontId="0" fillId="0" borderId="0" xfId="0" applyNumberFormat="1"/>
    <xf numFmtId="0" fontId="0" fillId="0" borderId="0" xfId="0" applyProtection="1"/>
    <xf numFmtId="0" fontId="0" fillId="2" borderId="0" xfId="0" applyFill="1" applyProtection="1"/>
    <xf numFmtId="0" fontId="5" fillId="0" borderId="0" xfId="0" applyFont="1" applyProtection="1"/>
    <xf numFmtId="0" fontId="0" fillId="8" borderId="0" xfId="0" applyFill="1" applyProtection="1"/>
    <xf numFmtId="0" fontId="0" fillId="0" borderId="0" xfId="0" applyFill="1" applyProtection="1"/>
    <xf numFmtId="0" fontId="0" fillId="0" borderId="0" xfId="0" applyBorder="1" applyProtection="1"/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/>
    <xf numFmtId="0" fontId="5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1" xfId="0" applyFont="1" applyBorder="1" applyProtection="1"/>
    <xf numFmtId="0" fontId="0" fillId="0" borderId="1" xfId="0" applyBorder="1" applyProtection="1"/>
    <xf numFmtId="0" fontId="0" fillId="0" borderId="14" xfId="0" applyBorder="1" applyProtection="1"/>
    <xf numFmtId="0" fontId="0" fillId="7" borderId="1" xfId="0" applyFill="1" applyBorder="1" applyAlignment="1" applyProtection="1">
      <alignment horizontal="center"/>
    </xf>
    <xf numFmtId="0" fontId="0" fillId="7" borderId="14" xfId="0" applyFill="1" applyBorder="1" applyAlignment="1" applyProtection="1">
      <alignment horizontal="center"/>
    </xf>
    <xf numFmtId="0" fontId="0" fillId="0" borderId="13" xfId="0" applyBorder="1" applyProtection="1"/>
    <xf numFmtId="2" fontId="0" fillId="8" borderId="1" xfId="0" applyNumberFormat="1" applyFill="1" applyBorder="1" applyProtection="1"/>
    <xf numFmtId="0" fontId="0" fillId="7" borderId="1" xfId="0" applyFill="1" applyBorder="1" applyProtection="1"/>
    <xf numFmtId="0" fontId="0" fillId="7" borderId="13" xfId="0" applyFill="1" applyBorder="1" applyAlignment="1" applyProtection="1">
      <alignment horizontal="center"/>
    </xf>
    <xf numFmtId="2" fontId="0" fillId="8" borderId="13" xfId="0" applyNumberFormat="1" applyFill="1" applyBorder="1" applyProtection="1"/>
    <xf numFmtId="0" fontId="0" fillId="8" borderId="1" xfId="0" applyFill="1" applyBorder="1" applyProtection="1"/>
    <xf numFmtId="2" fontId="0" fillId="18" borderId="1" xfId="0" applyNumberFormat="1" applyFill="1" applyBorder="1" applyProtection="1"/>
    <xf numFmtId="0" fontId="2" fillId="0" borderId="1" xfId="0" applyFont="1" applyFill="1" applyBorder="1" applyProtection="1"/>
    <xf numFmtId="9" fontId="2" fillId="0" borderId="1" xfId="1" applyFont="1" applyFill="1" applyBorder="1" applyProtection="1"/>
    <xf numFmtId="0" fontId="0" fillId="0" borderId="6" xfId="0" applyBorder="1" applyProtection="1"/>
    <xf numFmtId="0" fontId="0" fillId="12" borderId="2" xfId="0" applyFill="1" applyBorder="1" applyProtection="1"/>
    <xf numFmtId="0" fontId="3" fillId="11" borderId="9" xfId="0" applyFont="1" applyFill="1" applyBorder="1" applyProtection="1"/>
    <xf numFmtId="0" fontId="0" fillId="14" borderId="9" xfId="0" applyFill="1" applyBorder="1" applyProtection="1"/>
    <xf numFmtId="0" fontId="0" fillId="5" borderId="9" xfId="0" applyFill="1" applyBorder="1" applyProtection="1"/>
    <xf numFmtId="0" fontId="0" fillId="6" borderId="9" xfId="0" applyFill="1" applyBorder="1" applyProtection="1"/>
    <xf numFmtId="0" fontId="0" fillId="10" borderId="9" xfId="0" applyFill="1" applyBorder="1" applyProtection="1"/>
    <xf numFmtId="0" fontId="0" fillId="9" borderId="9" xfId="0" applyFill="1" applyBorder="1" applyProtection="1"/>
    <xf numFmtId="0" fontId="0" fillId="16" borderId="4" xfId="0" applyFill="1" applyBorder="1" applyProtection="1"/>
    <xf numFmtId="1" fontId="0" fillId="4" borderId="1" xfId="0" applyNumberFormat="1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16" borderId="2" xfId="0" applyFill="1" applyBorder="1" applyProtection="1"/>
    <xf numFmtId="0" fontId="0" fillId="13" borderId="9" xfId="0" applyFill="1" applyBorder="1" applyProtection="1"/>
    <xf numFmtId="0" fontId="0" fillId="11" borderId="9" xfId="0" applyFill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12" borderId="4" xfId="0" applyFill="1" applyBorder="1" applyProtection="1"/>
    <xf numFmtId="0" fontId="0" fillId="0" borderId="4" xfId="0" applyBorder="1" applyAlignment="1" applyProtection="1"/>
    <xf numFmtId="0" fontId="0" fillId="0" borderId="10" xfId="0" applyBorder="1" applyAlignment="1" applyProtection="1"/>
    <xf numFmtId="0" fontId="0" fillId="0" borderId="5" xfId="0" applyBorder="1" applyAlignment="1" applyProtection="1"/>
    <xf numFmtId="0" fontId="0" fillId="12" borderId="4" xfId="0" applyFill="1" applyBorder="1" applyAlignment="1" applyProtection="1">
      <alignment textRotation="90"/>
    </xf>
    <xf numFmtId="0" fontId="0" fillId="11" borderId="10" xfId="0" applyFill="1" applyBorder="1" applyAlignment="1" applyProtection="1">
      <alignment textRotation="90"/>
    </xf>
    <xf numFmtId="0" fontId="0" fillId="13" borderId="10" xfId="0" applyFill="1" applyBorder="1" applyAlignment="1" applyProtection="1">
      <alignment textRotation="90"/>
    </xf>
    <xf numFmtId="0" fontId="0" fillId="14" borderId="10" xfId="0" applyFill="1" applyBorder="1" applyAlignment="1" applyProtection="1">
      <alignment textRotation="90"/>
    </xf>
    <xf numFmtId="0" fontId="0" fillId="5" borderId="10" xfId="0" applyFill="1" applyBorder="1" applyAlignment="1" applyProtection="1">
      <alignment textRotation="90"/>
    </xf>
    <xf numFmtId="0" fontId="0" fillId="6" borderId="10" xfId="0" applyFill="1" applyBorder="1" applyAlignment="1" applyProtection="1">
      <alignment textRotation="90"/>
    </xf>
    <xf numFmtId="0" fontId="0" fillId="10" borderId="10" xfId="0" applyFill="1" applyBorder="1" applyAlignment="1" applyProtection="1">
      <alignment textRotation="90"/>
    </xf>
    <xf numFmtId="0" fontId="0" fillId="3" borderId="10" xfId="0" applyFill="1" applyBorder="1" applyAlignment="1" applyProtection="1">
      <alignment textRotation="90"/>
    </xf>
    <xf numFmtId="0" fontId="0" fillId="9" borderId="10" xfId="0" applyFill="1" applyBorder="1" applyAlignment="1" applyProtection="1">
      <alignment textRotation="90"/>
    </xf>
    <xf numFmtId="0" fontId="0" fillId="15" borderId="10" xfId="0" applyFill="1" applyBorder="1" applyAlignment="1" applyProtection="1">
      <alignment textRotation="90"/>
    </xf>
    <xf numFmtId="0" fontId="0" fillId="16" borderId="5" xfId="0" applyFill="1" applyBorder="1" applyAlignment="1" applyProtection="1">
      <alignment textRotation="90"/>
    </xf>
    <xf numFmtId="1" fontId="0" fillId="4" borderId="1" xfId="0" applyNumberFormat="1" applyFill="1" applyBorder="1" applyProtection="1"/>
    <xf numFmtId="0" fontId="0" fillId="4" borderId="14" xfId="0" applyFill="1" applyBorder="1" applyProtection="1"/>
    <xf numFmtId="0" fontId="0" fillId="4" borderId="1" xfId="0" applyFill="1" applyBorder="1" applyProtection="1"/>
    <xf numFmtId="1" fontId="0" fillId="8" borderId="1" xfId="0" applyNumberFormat="1" applyFill="1" applyBorder="1" applyProtection="1"/>
    <xf numFmtId="0" fontId="0" fillId="4" borderId="13" xfId="0" applyFill="1" applyBorder="1" applyProtection="1"/>
    <xf numFmtId="1" fontId="0" fillId="8" borderId="13" xfId="0" applyNumberFormat="1" applyFill="1" applyBorder="1" applyProtection="1"/>
    <xf numFmtId="1" fontId="0" fillId="18" borderId="1" xfId="0" applyNumberFormat="1" applyFill="1" applyBorder="1" applyProtection="1"/>
    <xf numFmtId="9" fontId="2" fillId="14" borderId="1" xfId="1" applyFont="1" applyFill="1" applyBorder="1" applyProtection="1"/>
    <xf numFmtId="9" fontId="2" fillId="10" borderId="1" xfId="1" applyFont="1" applyFill="1" applyBorder="1" applyProtection="1"/>
    <xf numFmtId="9" fontId="2" fillId="6" borderId="1" xfId="1" applyFont="1" applyFill="1" applyBorder="1" applyProtection="1"/>
    <xf numFmtId="0" fontId="0" fillId="0" borderId="2" xfId="0" applyBorder="1" applyProtection="1"/>
    <xf numFmtId="0" fontId="0" fillId="0" borderId="11" xfId="0" applyBorder="1" applyProtection="1"/>
    <xf numFmtId="165" fontId="0" fillId="0" borderId="3" xfId="0" applyNumberFormat="1" applyBorder="1" applyProtection="1"/>
    <xf numFmtId="0" fontId="0" fillId="0" borderId="9" xfId="0" applyBorder="1" applyProtection="1"/>
    <xf numFmtId="165" fontId="0" fillId="0" borderId="12" xfId="0" applyNumberFormat="1" applyBorder="1" applyProtection="1"/>
    <xf numFmtId="0" fontId="0" fillId="0" borderId="12" xfId="0" applyBorder="1" applyProtection="1"/>
    <xf numFmtId="0" fontId="0" fillId="0" borderId="4" xfId="0" applyFill="1" applyBorder="1" applyProtection="1"/>
    <xf numFmtId="0" fontId="0" fillId="0" borderId="10" xfId="0" applyBorder="1" applyProtection="1"/>
    <xf numFmtId="165" fontId="0" fillId="0" borderId="5" xfId="0" applyNumberFormat="1" applyBorder="1" applyProtection="1"/>
    <xf numFmtId="0" fontId="0" fillId="0" borderId="4" xfId="0" applyBorder="1" applyProtection="1"/>
    <xf numFmtId="0" fontId="0" fillId="0" borderId="5" xfId="0" applyBorder="1" applyProtection="1"/>
    <xf numFmtId="44" fontId="0" fillId="0" borderId="0" xfId="0" applyNumberFormat="1" applyProtection="1"/>
    <xf numFmtId="0" fontId="0" fillId="0" borderId="8" xfId="0" applyBorder="1" applyProtection="1"/>
    <xf numFmtId="165" fontId="0" fillId="0" borderId="7" xfId="0" applyNumberFormat="1" applyBorder="1" applyProtection="1"/>
    <xf numFmtId="2" fontId="2" fillId="0" borderId="8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2" fontId="2" fillId="0" borderId="10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6" fillId="17" borderId="0" xfId="0" applyFont="1" applyFill="1" applyAlignment="1" applyProtection="1">
      <alignment horizontal="center"/>
    </xf>
    <xf numFmtId="0" fontId="4" fillId="17" borderId="0" xfId="0" applyFont="1" applyFill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6" fillId="17" borderId="0" xfId="0" applyFont="1" applyFill="1" applyBorder="1" applyAlignment="1" applyProtection="1">
      <alignment horizontal="center"/>
    </xf>
    <xf numFmtId="0" fontId="0" fillId="16" borderId="10" xfId="0" applyFill="1" applyBorder="1" applyAlignment="1" applyProtection="1">
      <alignment horizontal="center"/>
    </xf>
    <xf numFmtId="0" fontId="0" fillId="16" borderId="5" xfId="0" applyFill="1" applyBorder="1" applyAlignment="1" applyProtection="1">
      <alignment horizontal="center"/>
    </xf>
    <xf numFmtId="0" fontId="0" fillId="12" borderId="11" xfId="0" applyFill="1" applyBorder="1" applyAlignment="1" applyProtection="1">
      <alignment horizontal="center"/>
    </xf>
    <xf numFmtId="0" fontId="0" fillId="12" borderId="3" xfId="0" applyFill="1" applyBorder="1" applyAlignment="1" applyProtection="1">
      <alignment horizontal="center"/>
    </xf>
    <xf numFmtId="0" fontId="3" fillId="11" borderId="0" xfId="0" applyFont="1" applyFill="1" applyBorder="1" applyAlignment="1" applyProtection="1">
      <alignment horizontal="center"/>
    </xf>
    <xf numFmtId="0" fontId="3" fillId="11" borderId="12" xfId="0" applyFont="1" applyFill="1" applyBorder="1" applyAlignment="1" applyProtection="1">
      <alignment horizontal="center"/>
    </xf>
    <xf numFmtId="0" fontId="0" fillId="14" borderId="0" xfId="0" applyFill="1" applyBorder="1" applyAlignment="1" applyProtection="1">
      <alignment horizontal="center"/>
    </xf>
    <xf numFmtId="0" fontId="0" fillId="14" borderId="12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0" fillId="10" borderId="12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</xf>
    <xf numFmtId="0" fontId="0" fillId="9" borderId="12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44" fontId="2" fillId="0" borderId="10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2" fillId="16" borderId="6" xfId="0" applyFont="1" applyFill="1" applyBorder="1" applyAlignment="1" applyProtection="1">
      <alignment horizontal="center"/>
    </xf>
    <xf numFmtId="0" fontId="2" fillId="16" borderId="8" xfId="0" applyFont="1" applyFill="1" applyBorder="1" applyAlignment="1" applyProtection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2" fillId="11" borderId="7" xfId="0" applyFont="1" applyFill="1" applyBorder="1" applyAlignment="1" applyProtection="1">
      <alignment horizontal="center"/>
    </xf>
    <xf numFmtId="0" fontId="2" fillId="16" borderId="7" xfId="0" applyFont="1" applyFill="1" applyBorder="1" applyAlignment="1" applyProtection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showGridLines="0" tabSelected="1" zoomScale="85" zoomScaleNormal="85" workbookViewId="0">
      <selection activeCell="B2" sqref="B2:U35"/>
    </sheetView>
  </sheetViews>
  <sheetFormatPr defaultRowHeight="14.5" x14ac:dyDescent="0.35"/>
  <sheetData>
    <row r="2" spans="1:21" ht="18.5" x14ac:dyDescent="0.45">
      <c r="B2" s="103" t="s">
        <v>32</v>
      </c>
      <c r="C2" s="103"/>
      <c r="D2" s="103"/>
      <c r="E2" s="103"/>
      <c r="F2" s="103"/>
      <c r="G2" s="10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5" x14ac:dyDescent="0.35">
      <c r="B3" s="6"/>
      <c r="C3" s="7" t="s">
        <v>33</v>
      </c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5" x14ac:dyDescent="0.35">
      <c r="B4" s="8"/>
      <c r="C4" s="7" t="s">
        <v>37</v>
      </c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5" x14ac:dyDescent="0.35">
      <c r="B5" s="9"/>
      <c r="C5" s="7"/>
      <c r="D5" s="7"/>
      <c r="E5" s="7"/>
      <c r="F5" s="7"/>
      <c r="G5" s="7"/>
      <c r="H5" s="7"/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5" x14ac:dyDescent="0.35">
      <c r="B6" s="102" t="s">
        <v>43</v>
      </c>
      <c r="C6" s="102"/>
      <c r="D6" s="102"/>
      <c r="E6" s="102"/>
      <c r="F6" s="102"/>
      <c r="G6" s="102"/>
      <c r="H6" s="10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B7" s="100" t="s">
        <v>0</v>
      </c>
      <c r="C7" s="100"/>
      <c r="D7" s="100"/>
      <c r="E7" s="100"/>
      <c r="F7" s="5" t="s">
        <v>103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35">
      <c r="B8" s="104" t="s">
        <v>10</v>
      </c>
      <c r="C8" s="104"/>
      <c r="D8" s="104"/>
      <c r="E8" s="104"/>
      <c r="F8" s="5" t="s">
        <v>98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35">
      <c r="B9" s="104" t="s">
        <v>1</v>
      </c>
      <c r="C9" s="104"/>
      <c r="D9" s="104"/>
      <c r="E9" s="104"/>
      <c r="F9" s="5" t="s">
        <v>99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35">
      <c r="B10" s="104" t="s">
        <v>90</v>
      </c>
      <c r="C10" s="104"/>
      <c r="D10" s="104"/>
      <c r="E10" s="104"/>
      <c r="F10" s="5" t="s">
        <v>100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35">
      <c r="B11" s="104" t="s">
        <v>2</v>
      </c>
      <c r="C11" s="104"/>
      <c r="D11" s="104"/>
      <c r="E11" s="104"/>
      <c r="F11" s="5" t="s">
        <v>101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35">
      <c r="B12" s="104" t="s">
        <v>3</v>
      </c>
      <c r="C12" s="104"/>
      <c r="D12" s="104"/>
      <c r="E12" s="104"/>
      <c r="F12" s="5" t="s">
        <v>102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35">
      <c r="B13" s="104" t="s">
        <v>46</v>
      </c>
      <c r="C13" s="104"/>
      <c r="D13" s="104"/>
      <c r="E13" s="104"/>
      <c r="F13" s="5" t="s">
        <v>38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35">
      <c r="A14" s="1"/>
      <c r="B14" s="104" t="s">
        <v>47</v>
      </c>
      <c r="C14" s="104"/>
      <c r="D14" s="104"/>
      <c r="E14" s="104"/>
      <c r="F14" s="10" t="s">
        <v>39</v>
      </c>
      <c r="G14" s="10"/>
      <c r="H14" s="10"/>
      <c r="I14" s="10"/>
      <c r="J14" s="10"/>
      <c r="K14" s="10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35">
      <c r="A15" s="1"/>
      <c r="B15" s="11" t="s">
        <v>87</v>
      </c>
      <c r="C15" s="12"/>
      <c r="D15" s="12"/>
      <c r="E15" s="12"/>
      <c r="F15" s="10" t="s">
        <v>88</v>
      </c>
      <c r="G15" s="10"/>
      <c r="H15" s="10"/>
      <c r="I15" s="10"/>
      <c r="J15" s="10"/>
      <c r="K15" s="10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35">
      <c r="A16" s="1"/>
      <c r="B16" s="10"/>
      <c r="C16" s="13"/>
      <c r="D16" s="13"/>
      <c r="E16" s="13"/>
      <c r="F16" s="10"/>
      <c r="G16" s="10"/>
      <c r="H16" s="10"/>
      <c r="I16" s="10"/>
      <c r="J16" s="10"/>
      <c r="K16" s="10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35">
      <c r="A17" s="1"/>
      <c r="B17" s="14" t="s">
        <v>40</v>
      </c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5"/>
      <c r="Q17" s="5"/>
      <c r="R17" s="5"/>
      <c r="S17" s="5"/>
      <c r="T17" s="5"/>
      <c r="U17" s="5"/>
    </row>
    <row r="18" spans="1:21" x14ac:dyDescent="0.35">
      <c r="A18" s="1"/>
      <c r="B18" s="14" t="s">
        <v>41</v>
      </c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5"/>
      <c r="Q18" s="5"/>
      <c r="R18" s="5"/>
      <c r="S18" s="5"/>
      <c r="T18" s="5"/>
      <c r="U18" s="5"/>
    </row>
    <row r="19" spans="1:21" x14ac:dyDescent="0.35">
      <c r="A19" s="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.5" x14ac:dyDescent="0.35">
      <c r="A20" s="1"/>
      <c r="B20" s="105" t="s">
        <v>44</v>
      </c>
      <c r="C20" s="105"/>
      <c r="D20" s="105"/>
      <c r="E20" s="105"/>
      <c r="F20" s="105"/>
      <c r="G20" s="105"/>
      <c r="H20" s="105"/>
      <c r="I20" s="16"/>
      <c r="J20" s="10"/>
      <c r="K20" s="10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35">
      <c r="A21" s="1"/>
      <c r="B21" s="100" t="s">
        <v>94</v>
      </c>
      <c r="C21" s="100"/>
      <c r="D21" s="100"/>
      <c r="E21" s="100"/>
      <c r="F21" s="10" t="s">
        <v>91</v>
      </c>
      <c r="G21" s="10"/>
      <c r="H21" s="10"/>
      <c r="I21" s="10"/>
      <c r="J21" s="10"/>
      <c r="K21" s="10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35">
      <c r="A22" s="1"/>
      <c r="B22" s="100" t="s">
        <v>95</v>
      </c>
      <c r="C22" s="100"/>
      <c r="D22" s="100"/>
      <c r="E22" s="100"/>
      <c r="F22" s="10" t="s">
        <v>92</v>
      </c>
      <c r="G22" s="10"/>
      <c r="H22" s="10"/>
      <c r="I22" s="10"/>
      <c r="J22" s="10"/>
      <c r="K22" s="10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35">
      <c r="A23" s="1"/>
      <c r="B23" s="100" t="s">
        <v>96</v>
      </c>
      <c r="C23" s="100"/>
      <c r="D23" s="100"/>
      <c r="E23" s="100"/>
      <c r="F23" s="10" t="s">
        <v>93</v>
      </c>
      <c r="G23" s="10"/>
      <c r="H23" s="10"/>
      <c r="I23" s="10"/>
      <c r="J23" s="10"/>
      <c r="K23" s="10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35">
      <c r="A24" s="1"/>
      <c r="B24" s="100" t="s">
        <v>13</v>
      </c>
      <c r="C24" s="100"/>
      <c r="D24" s="100"/>
      <c r="E24" s="100"/>
      <c r="F24" s="10" t="s">
        <v>42</v>
      </c>
      <c r="G24" s="10"/>
      <c r="H24" s="10"/>
      <c r="I24" s="10"/>
      <c r="J24" s="10"/>
      <c r="K24" s="10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35">
      <c r="A25" s="1"/>
      <c r="B25" s="100" t="s">
        <v>76</v>
      </c>
      <c r="C25" s="100"/>
      <c r="D25" s="100"/>
      <c r="E25" s="100"/>
      <c r="F25" s="10" t="s">
        <v>89</v>
      </c>
      <c r="G25" s="10"/>
      <c r="H25" s="10"/>
      <c r="I25" s="10"/>
      <c r="J25" s="10"/>
      <c r="K25" s="10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2" customFormat="1" x14ac:dyDescent="0.35">
      <c r="A26" s="3"/>
      <c r="B26" s="17"/>
      <c r="C26" s="17"/>
      <c r="D26" s="17"/>
      <c r="E26" s="17"/>
      <c r="F26" s="18"/>
      <c r="G26" s="18"/>
      <c r="H26" s="18"/>
      <c r="I26" s="18"/>
      <c r="J26" s="18"/>
      <c r="K26" s="18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35">
      <c r="A27" s="1"/>
      <c r="B27" s="14" t="s">
        <v>45</v>
      </c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5"/>
      <c r="Q27" s="5"/>
      <c r="R27" s="5"/>
      <c r="S27" s="5"/>
      <c r="T27" s="5"/>
      <c r="U27" s="5"/>
    </row>
    <row r="28" spans="1:21" ht="14.5" customHeight="1" x14ac:dyDescent="0.35">
      <c r="A28" s="1"/>
      <c r="B28" s="101" t="s">
        <v>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9"/>
      <c r="M28" s="19"/>
      <c r="N28" s="19"/>
      <c r="O28" s="19"/>
      <c r="P28" s="20"/>
      <c r="Q28" s="20"/>
      <c r="R28" s="5"/>
      <c r="S28" s="5"/>
      <c r="T28" s="5"/>
      <c r="U28" s="5"/>
    </row>
    <row r="29" spans="1:21" x14ac:dyDescent="0.35">
      <c r="A29" s="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9"/>
      <c r="M29" s="19"/>
      <c r="N29" s="19"/>
      <c r="O29" s="19"/>
      <c r="P29" s="20"/>
      <c r="Q29" s="20"/>
      <c r="R29" s="5"/>
      <c r="S29" s="5"/>
      <c r="T29" s="5"/>
      <c r="U29" s="5"/>
    </row>
    <row r="30" spans="1:21" x14ac:dyDescent="0.3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35">
      <c r="B32" s="5" t="s">
        <v>49</v>
      </c>
      <c r="C32" s="5" t="s">
        <v>50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x14ac:dyDescent="0.35">
      <c r="B33" s="5"/>
      <c r="C33" s="5" t="s">
        <v>51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x14ac:dyDescent="0.35">
      <c r="B34" s="5" t="s">
        <v>52</v>
      </c>
      <c r="C34" s="5" t="s">
        <v>53</v>
      </c>
      <c r="D34" s="5"/>
      <c r="E34" s="5"/>
      <c r="F34" s="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x14ac:dyDescent="0.35">
      <c r="B35" s="5"/>
      <c r="C35" s="5" t="s">
        <v>54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</sheetData>
  <sheetProtection algorithmName="SHA-512" hashValue="lShiLCRzqz0wNnZ9av+x4lXwlk4bV5tLucHH1PVQQpUiuClmlg3KMNGjL4/z43x9JtFef646R3T5LLHCbHL5ag==" saltValue="uQqeK0fdyuJ/kS8z+xwVzg==" spinCount="100000" sheet="1" objects="1" scenarios="1"/>
  <mergeCells count="17">
    <mergeCell ref="B2:G2"/>
    <mergeCell ref="B14:E14"/>
    <mergeCell ref="B21:E21"/>
    <mergeCell ref="B22:E22"/>
    <mergeCell ref="B20:H20"/>
    <mergeCell ref="B7:E7"/>
    <mergeCell ref="B8:E8"/>
    <mergeCell ref="B9:E9"/>
    <mergeCell ref="B10:E10"/>
    <mergeCell ref="B11:E11"/>
    <mergeCell ref="B12:E12"/>
    <mergeCell ref="B13:E13"/>
    <mergeCell ref="B23:E23"/>
    <mergeCell ref="B24:E24"/>
    <mergeCell ref="B25:E25"/>
    <mergeCell ref="B28:K29"/>
    <mergeCell ref="B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workbookViewId="0">
      <selection activeCell="C3" sqref="C3:D3"/>
    </sheetView>
  </sheetViews>
  <sheetFormatPr defaultRowHeight="14.5" x14ac:dyDescent="0.35"/>
  <cols>
    <col min="2" max="2" width="33" bestFit="1" customWidth="1"/>
    <col min="4" max="4" width="9" bestFit="1" customWidth="1"/>
    <col min="6" max="6" width="7.7265625" bestFit="1" customWidth="1"/>
    <col min="8" max="8" width="15.36328125" bestFit="1" customWidth="1"/>
  </cols>
  <sheetData>
    <row r="2" spans="2:8" x14ac:dyDescent="0.35">
      <c r="B2" s="21" t="s">
        <v>0</v>
      </c>
      <c r="C2" s="122"/>
      <c r="D2" s="123"/>
    </row>
    <row r="3" spans="2:8" x14ac:dyDescent="0.35">
      <c r="B3" s="22" t="s">
        <v>10</v>
      </c>
      <c r="C3" s="124"/>
      <c r="D3" s="124"/>
    </row>
    <row r="4" spans="2:8" x14ac:dyDescent="0.35">
      <c r="B4" s="22" t="s">
        <v>1</v>
      </c>
      <c r="C4" s="119"/>
      <c r="D4" s="120"/>
    </row>
    <row r="5" spans="2:8" x14ac:dyDescent="0.35">
      <c r="B5" s="22" t="s">
        <v>70</v>
      </c>
      <c r="C5" s="44"/>
      <c r="D5" s="24" t="s">
        <v>68</v>
      </c>
    </row>
    <row r="6" spans="2:8" x14ac:dyDescent="0.35">
      <c r="B6" s="22" t="s">
        <v>71</v>
      </c>
      <c r="C6" s="44"/>
      <c r="D6" s="24" t="s">
        <v>69</v>
      </c>
    </row>
    <row r="7" spans="2:8" x14ac:dyDescent="0.35">
      <c r="B7" s="22" t="s">
        <v>72</v>
      </c>
      <c r="C7" s="44"/>
      <c r="D7" s="24" t="s">
        <v>73</v>
      </c>
    </row>
    <row r="8" spans="2:8" x14ac:dyDescent="0.35">
      <c r="B8" s="23" t="s">
        <v>2</v>
      </c>
      <c r="C8" s="45"/>
      <c r="D8" s="25" t="s">
        <v>8</v>
      </c>
    </row>
    <row r="9" spans="2:8" x14ac:dyDescent="0.35">
      <c r="B9" s="22" t="s">
        <v>3</v>
      </c>
      <c r="C9" s="46"/>
      <c r="D9" s="24" t="s">
        <v>11</v>
      </c>
    </row>
    <row r="10" spans="2:8" x14ac:dyDescent="0.35">
      <c r="B10" s="121"/>
      <c r="C10" s="121"/>
      <c r="D10" s="121"/>
      <c r="E10" s="1"/>
    </row>
    <row r="11" spans="2:8" x14ac:dyDescent="0.35">
      <c r="B11" s="22" t="s">
        <v>4</v>
      </c>
      <c r="C11" s="46"/>
      <c r="D11" s="24" t="s">
        <v>6</v>
      </c>
      <c r="E11" s="27" t="e">
        <f>C11/C9</f>
        <v>#DIV/0!</v>
      </c>
      <c r="F11" s="28" t="s">
        <v>68</v>
      </c>
      <c r="G11" s="27" t="e">
        <f>E11*0.649</f>
        <v>#DIV/0!</v>
      </c>
      <c r="H11" s="28" t="s">
        <v>9</v>
      </c>
    </row>
    <row r="12" spans="2:8" x14ac:dyDescent="0.35">
      <c r="B12" s="26" t="s">
        <v>5</v>
      </c>
      <c r="C12" s="47"/>
      <c r="D12" s="29" t="s">
        <v>7</v>
      </c>
      <c r="E12" s="30" t="e">
        <f>C12/C9</f>
        <v>#DIV/0!</v>
      </c>
      <c r="F12" s="28" t="s">
        <v>69</v>
      </c>
      <c r="G12" s="31" t="e">
        <f>E12*35.17*0.03597</f>
        <v>#DIV/0!</v>
      </c>
      <c r="H12" s="28" t="s">
        <v>9</v>
      </c>
    </row>
    <row r="13" spans="2:8" x14ac:dyDescent="0.35">
      <c r="B13" s="22" t="s">
        <v>74</v>
      </c>
      <c r="C13" s="47"/>
      <c r="D13" s="29" t="s">
        <v>75</v>
      </c>
      <c r="E13" s="27" t="e">
        <f>C13/C9</f>
        <v>#DIV/0!</v>
      </c>
      <c r="F13" s="28" t="s">
        <v>73</v>
      </c>
      <c r="G13" s="27" t="e">
        <f>E13*35.97</f>
        <v>#DIV/0!</v>
      </c>
      <c r="H13" s="28" t="s">
        <v>9</v>
      </c>
    </row>
    <row r="14" spans="2:8" x14ac:dyDescent="0.35">
      <c r="D14" s="5"/>
      <c r="E14" s="5"/>
      <c r="F14" s="5"/>
      <c r="G14" s="32" t="e">
        <f>SUM(G11:G13)</f>
        <v>#DIV/0!</v>
      </c>
      <c r="H14" s="28" t="s">
        <v>77</v>
      </c>
    </row>
    <row r="15" spans="2:8" x14ac:dyDescent="0.35">
      <c r="B15" s="33" t="s">
        <v>94</v>
      </c>
      <c r="C15" s="34" t="e">
        <f>(E11-C5)/C5</f>
        <v>#DIV/0!</v>
      </c>
      <c r="D15" s="5"/>
      <c r="E15" s="5"/>
    </row>
    <row r="16" spans="2:8" x14ac:dyDescent="0.35">
      <c r="B16" s="33" t="s">
        <v>95</v>
      </c>
      <c r="C16" s="34" t="e">
        <f>(E12-C6)/C6</f>
        <v>#DIV/0!</v>
      </c>
      <c r="D16" s="5"/>
      <c r="E16" s="5"/>
    </row>
    <row r="17" spans="2:5" x14ac:dyDescent="0.35">
      <c r="B17" s="33" t="s">
        <v>96</v>
      </c>
      <c r="C17" s="34" t="e">
        <f>(E13-C7)/C7</f>
        <v>#DIV/0!</v>
      </c>
      <c r="D17" s="5"/>
      <c r="E17" s="5"/>
    </row>
    <row r="18" spans="2:5" x14ac:dyDescent="0.35">
      <c r="B18" s="33" t="s">
        <v>13</v>
      </c>
      <c r="C18" s="34" t="e">
        <f>(G13-C8)/C8</f>
        <v>#DIV/0!</v>
      </c>
      <c r="D18" s="5"/>
      <c r="E18" s="5"/>
    </row>
    <row r="19" spans="2:5" x14ac:dyDescent="0.35">
      <c r="B19" s="33" t="s">
        <v>76</v>
      </c>
      <c r="C19" s="21" t="e">
        <f>SUM(C15:C18)/4</f>
        <v>#DIV/0!</v>
      </c>
      <c r="D19" s="5"/>
      <c r="E19" s="5"/>
    </row>
    <row r="20" spans="2:5" x14ac:dyDescent="0.35">
      <c r="B20" s="5"/>
      <c r="C20" s="5"/>
      <c r="D20" s="5"/>
      <c r="E20" s="5"/>
    </row>
    <row r="21" spans="2:5" x14ac:dyDescent="0.35">
      <c r="B21" s="35" t="s">
        <v>14</v>
      </c>
      <c r="C21" s="36" t="s">
        <v>17</v>
      </c>
      <c r="D21" s="108" t="s">
        <v>24</v>
      </c>
      <c r="E21" s="109"/>
    </row>
    <row r="22" spans="2:5" x14ac:dyDescent="0.35">
      <c r="B22" s="5"/>
      <c r="C22" s="37" t="s">
        <v>18</v>
      </c>
      <c r="D22" s="110" t="s">
        <v>25</v>
      </c>
      <c r="E22" s="111"/>
    </row>
    <row r="23" spans="2:5" x14ac:dyDescent="0.35">
      <c r="B23" s="5"/>
      <c r="C23" s="38" t="s">
        <v>19</v>
      </c>
      <c r="D23" s="112" t="s">
        <v>26</v>
      </c>
      <c r="E23" s="113"/>
    </row>
    <row r="24" spans="2:5" x14ac:dyDescent="0.35">
      <c r="B24" s="5"/>
      <c r="C24" s="39" t="s">
        <v>20</v>
      </c>
      <c r="D24" s="114" t="s">
        <v>27</v>
      </c>
      <c r="E24" s="115"/>
    </row>
    <row r="25" spans="2:5" x14ac:dyDescent="0.35">
      <c r="B25" s="5"/>
      <c r="C25" s="40" t="s">
        <v>21</v>
      </c>
      <c r="D25" s="104" t="s">
        <v>28</v>
      </c>
      <c r="E25" s="116"/>
    </row>
    <row r="26" spans="2:5" x14ac:dyDescent="0.35">
      <c r="B26" s="5"/>
      <c r="C26" s="41" t="s">
        <v>12</v>
      </c>
      <c r="D26" s="117" t="s">
        <v>29</v>
      </c>
      <c r="E26" s="118"/>
    </row>
    <row r="27" spans="2:5" x14ac:dyDescent="0.35">
      <c r="B27" s="5"/>
      <c r="C27" s="42" t="s">
        <v>22</v>
      </c>
      <c r="D27" s="125" t="s">
        <v>30</v>
      </c>
      <c r="E27" s="126"/>
    </row>
    <row r="28" spans="2:5" x14ac:dyDescent="0.35">
      <c r="B28" s="5"/>
      <c r="C28" s="43" t="s">
        <v>23</v>
      </c>
      <c r="D28" s="106" t="s">
        <v>31</v>
      </c>
      <c r="E28" s="107"/>
    </row>
  </sheetData>
  <sheetProtection algorithmName="SHA-512" hashValue="k+mQTRxPVkmNp9J08q7SVoegMPnjG2lnnJO/Am4w4WPuOkZTVfb7p4qiOwRacjhFXBBKhKm9mTG30F0h3Ba11w==" saltValue="O9/HM7qtgjjdPt5awxOrSQ==" spinCount="100000" sheet="1" objects="1" scenarios="1"/>
  <mergeCells count="12">
    <mergeCell ref="C4:D4"/>
    <mergeCell ref="B10:D10"/>
    <mergeCell ref="C2:D2"/>
    <mergeCell ref="C3:D3"/>
    <mergeCell ref="D27:E27"/>
    <mergeCell ref="D28:E28"/>
    <mergeCell ref="D21:E21"/>
    <mergeCell ref="D22:E22"/>
    <mergeCell ref="D23:E23"/>
    <mergeCell ref="D24:E24"/>
    <mergeCell ref="D25:E25"/>
    <mergeCell ref="D26:E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1"/>
  <sheetViews>
    <sheetView showGridLines="0" topLeftCell="A4" workbookViewId="0">
      <selection activeCell="A9" sqref="A9:M21"/>
    </sheetView>
  </sheetViews>
  <sheetFormatPr defaultRowHeight="14.5" x14ac:dyDescent="0.35"/>
  <cols>
    <col min="3" max="13" width="3.36328125" bestFit="1" customWidth="1"/>
  </cols>
  <sheetData>
    <row r="9" spans="1:13" x14ac:dyDescent="0.35">
      <c r="A9" s="127" t="s">
        <v>14</v>
      </c>
      <c r="B9" s="127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4.5" customHeight="1" x14ac:dyDescent="0.35">
      <c r="A10" s="5"/>
      <c r="B10" s="48" t="s">
        <v>23</v>
      </c>
      <c r="C10" s="128" t="s">
        <v>82</v>
      </c>
      <c r="D10" s="129"/>
      <c r="E10" s="129"/>
      <c r="F10" s="129"/>
      <c r="G10" s="130"/>
      <c r="H10" s="128" t="s">
        <v>85</v>
      </c>
      <c r="I10" s="129"/>
      <c r="J10" s="129"/>
      <c r="K10" s="129"/>
      <c r="L10" s="129"/>
      <c r="M10" s="130"/>
    </row>
    <row r="11" spans="1:13" x14ac:dyDescent="0.35">
      <c r="A11" s="5"/>
      <c r="B11" s="42" t="s">
        <v>22</v>
      </c>
      <c r="C11" s="131"/>
      <c r="D11" s="132"/>
      <c r="E11" s="132"/>
      <c r="F11" s="132"/>
      <c r="G11" s="133"/>
      <c r="H11" s="131"/>
      <c r="I11" s="132"/>
      <c r="J11" s="132"/>
      <c r="K11" s="132"/>
      <c r="L11" s="132"/>
      <c r="M11" s="133"/>
    </row>
    <row r="12" spans="1:13" x14ac:dyDescent="0.35">
      <c r="A12" s="5"/>
      <c r="B12" s="41" t="s">
        <v>12</v>
      </c>
      <c r="C12" s="131"/>
      <c r="D12" s="132"/>
      <c r="E12" s="132"/>
      <c r="F12" s="132"/>
      <c r="G12" s="133"/>
      <c r="H12" s="131"/>
      <c r="I12" s="132"/>
      <c r="J12" s="132"/>
      <c r="K12" s="132"/>
      <c r="L12" s="132"/>
      <c r="M12" s="133"/>
    </row>
    <row r="13" spans="1:13" x14ac:dyDescent="0.35">
      <c r="A13" s="5"/>
      <c r="B13" s="40" t="s">
        <v>21</v>
      </c>
      <c r="C13" s="134"/>
      <c r="D13" s="135"/>
      <c r="E13" s="135"/>
      <c r="F13" s="135"/>
      <c r="G13" s="136"/>
      <c r="H13" s="134"/>
      <c r="I13" s="135"/>
      <c r="J13" s="135"/>
      <c r="K13" s="135"/>
      <c r="L13" s="135"/>
      <c r="M13" s="136"/>
    </row>
    <row r="14" spans="1:13" ht="14.5" customHeight="1" x14ac:dyDescent="0.35">
      <c r="A14" s="5"/>
      <c r="B14" s="39" t="s">
        <v>20</v>
      </c>
      <c r="C14" s="140" t="s">
        <v>83</v>
      </c>
      <c r="D14" s="141"/>
      <c r="E14" s="141"/>
      <c r="F14" s="141"/>
      <c r="G14" s="142"/>
      <c r="H14" s="128" t="s">
        <v>84</v>
      </c>
      <c r="I14" s="129"/>
      <c r="J14" s="129"/>
      <c r="K14" s="129"/>
      <c r="L14" s="129"/>
      <c r="M14" s="130"/>
    </row>
    <row r="15" spans="1:13" x14ac:dyDescent="0.35">
      <c r="A15" s="5"/>
      <c r="B15" s="49" t="s">
        <v>19</v>
      </c>
      <c r="C15" s="143"/>
      <c r="D15" s="101"/>
      <c r="E15" s="101"/>
      <c r="F15" s="101"/>
      <c r="G15" s="144"/>
      <c r="H15" s="131"/>
      <c r="I15" s="132"/>
      <c r="J15" s="132"/>
      <c r="K15" s="132"/>
      <c r="L15" s="132"/>
      <c r="M15" s="133"/>
    </row>
    <row r="16" spans="1:13" x14ac:dyDescent="0.35">
      <c r="A16" s="5"/>
      <c r="B16" s="50" t="s">
        <v>15</v>
      </c>
      <c r="C16" s="143"/>
      <c r="D16" s="101"/>
      <c r="E16" s="101"/>
      <c r="F16" s="101"/>
      <c r="G16" s="144"/>
      <c r="H16" s="51"/>
      <c r="I16" s="52"/>
      <c r="J16" s="52"/>
      <c r="K16" s="52"/>
      <c r="L16" s="52"/>
      <c r="M16" s="53"/>
    </row>
    <row r="17" spans="1:13" x14ac:dyDescent="0.35">
      <c r="A17" s="5"/>
      <c r="B17" s="54" t="s">
        <v>17</v>
      </c>
      <c r="C17" s="55"/>
      <c r="D17" s="56"/>
      <c r="E17" s="56"/>
      <c r="F17" s="56"/>
      <c r="G17" s="57"/>
      <c r="H17" s="137"/>
      <c r="I17" s="138"/>
      <c r="J17" s="138"/>
      <c r="K17" s="138"/>
      <c r="L17" s="138"/>
      <c r="M17" s="139"/>
    </row>
    <row r="18" spans="1:13" ht="33" x14ac:dyDescent="0.35">
      <c r="A18" s="5"/>
      <c r="B18" s="5"/>
      <c r="C18" s="58" t="s">
        <v>16</v>
      </c>
      <c r="D18" s="59" t="s">
        <v>34</v>
      </c>
      <c r="E18" s="60" t="s">
        <v>35</v>
      </c>
      <c r="F18" s="61" t="s">
        <v>17</v>
      </c>
      <c r="G18" s="62" t="s">
        <v>15</v>
      </c>
      <c r="H18" s="63" t="s">
        <v>19</v>
      </c>
      <c r="I18" s="64" t="s">
        <v>20</v>
      </c>
      <c r="J18" s="65" t="s">
        <v>21</v>
      </c>
      <c r="K18" s="66" t="s">
        <v>12</v>
      </c>
      <c r="L18" s="67" t="s">
        <v>22</v>
      </c>
      <c r="M18" s="68" t="s">
        <v>23</v>
      </c>
    </row>
    <row r="19" spans="1:13" x14ac:dyDescent="0.35">
      <c r="A19" s="5"/>
      <c r="B19" s="5"/>
      <c r="C19" s="5"/>
      <c r="D19" s="5"/>
      <c r="E19" s="5"/>
      <c r="F19" s="5"/>
      <c r="G19" s="5"/>
      <c r="H19" s="5"/>
      <c r="I19" s="127" t="s">
        <v>36</v>
      </c>
      <c r="J19" s="127"/>
      <c r="K19" s="127"/>
      <c r="L19" s="127"/>
      <c r="M19" s="127"/>
    </row>
    <row r="20" spans="1:13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</sheetData>
  <sheetProtection algorithmName="SHA-512" hashValue="wTuvgG/A9gEuclxa96Oeafgw7z5kz9eeboB5axzMqpueOp+VSX0MCrFr2bOiR9NcWxudE3eIOm0WQo4vQyvetw==" saltValue="0YnwwFQoGGW7cN+5lbitWQ==" spinCount="100000" sheet="1" objects="1" scenarios="1"/>
  <mergeCells count="9">
    <mergeCell ref="A9:B9"/>
    <mergeCell ref="I19:M19"/>
    <mergeCell ref="C10:G12"/>
    <mergeCell ref="H10:M12"/>
    <mergeCell ref="H14:M15"/>
    <mergeCell ref="C13:G13"/>
    <mergeCell ref="H17:M17"/>
    <mergeCell ref="H13:M13"/>
    <mergeCell ref="C14:G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sqref="A1:H29"/>
    </sheetView>
  </sheetViews>
  <sheetFormatPr defaultRowHeight="14.5" x14ac:dyDescent="0.35"/>
  <cols>
    <col min="2" max="2" width="33.6328125" bestFit="1" customWidth="1"/>
    <col min="3" max="3" width="8.36328125" bestFit="1" customWidth="1"/>
    <col min="4" max="4" width="7.7265625" bestFit="1" customWidth="1"/>
    <col min="5" max="5" width="8.36328125" bestFit="1" customWidth="1"/>
    <col min="6" max="6" width="7.7265625" bestFit="1" customWidth="1"/>
    <col min="7" max="7" width="8.36328125" bestFit="1" customWidth="1"/>
    <col min="8" max="8" width="15.36328125" bestFit="1" customWidth="1"/>
  </cols>
  <sheetData>
    <row r="1" spans="1:8" x14ac:dyDescent="0.35">
      <c r="A1" s="5"/>
      <c r="B1" s="5"/>
      <c r="C1" s="5"/>
      <c r="D1" s="5"/>
      <c r="E1" s="5"/>
      <c r="F1" s="5"/>
      <c r="G1" s="5"/>
      <c r="H1" s="5"/>
    </row>
    <row r="2" spans="1:8" x14ac:dyDescent="0.35">
      <c r="A2" s="5"/>
      <c r="B2" s="21" t="s">
        <v>0</v>
      </c>
      <c r="C2" s="145" t="s">
        <v>78</v>
      </c>
      <c r="D2" s="146"/>
      <c r="E2" s="5"/>
      <c r="F2" s="5"/>
      <c r="G2" s="5"/>
      <c r="H2" s="5"/>
    </row>
    <row r="3" spans="1:8" x14ac:dyDescent="0.35">
      <c r="A3" s="5"/>
      <c r="B3" s="22" t="s">
        <v>10</v>
      </c>
      <c r="C3" s="147" t="s">
        <v>79</v>
      </c>
      <c r="D3" s="147"/>
      <c r="E3" s="5"/>
      <c r="F3" s="5"/>
      <c r="G3" s="5"/>
      <c r="H3" s="5"/>
    </row>
    <row r="4" spans="1:8" x14ac:dyDescent="0.35">
      <c r="A4" s="5"/>
      <c r="B4" s="22" t="s">
        <v>1</v>
      </c>
      <c r="C4" s="148" t="s">
        <v>12</v>
      </c>
      <c r="D4" s="149"/>
      <c r="E4" s="5"/>
      <c r="F4" s="5"/>
      <c r="G4" s="5"/>
      <c r="H4" s="5"/>
    </row>
    <row r="5" spans="1:8" x14ac:dyDescent="0.35">
      <c r="A5" s="5"/>
      <c r="B5" s="22" t="s">
        <v>70</v>
      </c>
      <c r="C5" s="69">
        <v>60</v>
      </c>
      <c r="D5" s="24" t="s">
        <v>68</v>
      </c>
      <c r="E5" s="5"/>
      <c r="F5" s="5"/>
      <c r="G5" s="5"/>
      <c r="H5" s="5"/>
    </row>
    <row r="6" spans="1:8" x14ac:dyDescent="0.35">
      <c r="A6" s="5"/>
      <c r="B6" s="22" t="s">
        <v>71</v>
      </c>
      <c r="C6" s="69">
        <v>17</v>
      </c>
      <c r="D6" s="24" t="s">
        <v>69</v>
      </c>
      <c r="E6" s="5"/>
      <c r="F6" s="5"/>
      <c r="G6" s="5"/>
      <c r="H6" s="5"/>
    </row>
    <row r="7" spans="1:8" x14ac:dyDescent="0.35">
      <c r="A7" s="5"/>
      <c r="B7" s="22" t="s">
        <v>72</v>
      </c>
      <c r="C7" s="69">
        <v>0</v>
      </c>
      <c r="D7" s="24" t="s">
        <v>73</v>
      </c>
      <c r="E7" s="5"/>
      <c r="F7" s="5"/>
      <c r="G7" s="5"/>
      <c r="H7" s="5"/>
    </row>
    <row r="8" spans="1:8" x14ac:dyDescent="0.35">
      <c r="A8" s="5"/>
      <c r="B8" s="23" t="s">
        <v>2</v>
      </c>
      <c r="C8" s="70">
        <v>60</v>
      </c>
      <c r="D8" s="25" t="s">
        <v>8</v>
      </c>
      <c r="E8" s="5"/>
      <c r="F8" s="5"/>
      <c r="G8" s="5"/>
      <c r="H8" s="5"/>
    </row>
    <row r="9" spans="1:8" x14ac:dyDescent="0.35">
      <c r="A9" s="5"/>
      <c r="B9" s="22" t="s">
        <v>3</v>
      </c>
      <c r="C9" s="71">
        <v>10000</v>
      </c>
      <c r="D9" s="24" t="s">
        <v>11</v>
      </c>
      <c r="E9" s="5"/>
      <c r="F9" s="5"/>
      <c r="G9" s="5"/>
      <c r="H9" s="5"/>
    </row>
    <row r="10" spans="1:8" x14ac:dyDescent="0.35">
      <c r="A10" s="5"/>
      <c r="B10" s="150"/>
      <c r="C10" s="150"/>
      <c r="D10" s="150"/>
      <c r="E10" s="10"/>
      <c r="F10" s="5"/>
      <c r="G10" s="5"/>
      <c r="H10" s="5"/>
    </row>
    <row r="11" spans="1:8" x14ac:dyDescent="0.35">
      <c r="A11" s="5"/>
      <c r="B11" s="22" t="s">
        <v>4</v>
      </c>
      <c r="C11" s="71">
        <v>750000</v>
      </c>
      <c r="D11" s="24" t="s">
        <v>6</v>
      </c>
      <c r="E11" s="72">
        <f>C11/C9</f>
        <v>75</v>
      </c>
      <c r="F11" s="28" t="s">
        <v>68</v>
      </c>
      <c r="G11" s="72">
        <f>E11*0.649</f>
        <v>48.675000000000004</v>
      </c>
      <c r="H11" s="28" t="s">
        <v>9</v>
      </c>
    </row>
    <row r="12" spans="1:8" x14ac:dyDescent="0.35">
      <c r="A12" s="5"/>
      <c r="B12" s="26" t="s">
        <v>5</v>
      </c>
      <c r="C12" s="73">
        <v>240000</v>
      </c>
      <c r="D12" s="29" t="s">
        <v>7</v>
      </c>
      <c r="E12" s="74">
        <f>C12/C9</f>
        <v>24</v>
      </c>
      <c r="F12" s="28" t="s">
        <v>69</v>
      </c>
      <c r="G12" s="72">
        <f>E12*35.17*0.03597</f>
        <v>30.361557600000005</v>
      </c>
      <c r="H12" s="28" t="s">
        <v>9</v>
      </c>
    </row>
    <row r="13" spans="1:8" x14ac:dyDescent="0.35">
      <c r="A13" s="5"/>
      <c r="B13" s="22" t="s">
        <v>74</v>
      </c>
      <c r="C13" s="73">
        <v>0</v>
      </c>
      <c r="D13" s="29" t="s">
        <v>75</v>
      </c>
      <c r="E13" s="72">
        <f>C13/C9</f>
        <v>0</v>
      </c>
      <c r="F13" s="28" t="s">
        <v>73</v>
      </c>
      <c r="G13" s="72">
        <f>E13*35.97</f>
        <v>0</v>
      </c>
      <c r="H13" s="28" t="s">
        <v>9</v>
      </c>
    </row>
    <row r="14" spans="1:8" x14ac:dyDescent="0.35">
      <c r="A14" s="5"/>
      <c r="B14" s="5"/>
      <c r="C14" s="5"/>
      <c r="D14" s="5"/>
      <c r="E14" s="5"/>
      <c r="F14" s="5"/>
      <c r="G14" s="75">
        <f>SUM(G11:G13)</f>
        <v>79.036557600000009</v>
      </c>
      <c r="H14" s="28" t="s">
        <v>77</v>
      </c>
    </row>
    <row r="15" spans="1:8" x14ac:dyDescent="0.35">
      <c r="A15" s="5"/>
      <c r="B15" s="33" t="s">
        <v>94</v>
      </c>
      <c r="C15" s="76">
        <f>(E11-C5)/C5</f>
        <v>0.25</v>
      </c>
      <c r="D15" s="5"/>
      <c r="E15" s="5"/>
      <c r="F15" s="5"/>
      <c r="G15" s="5"/>
      <c r="H15" s="5"/>
    </row>
    <row r="16" spans="1:8" x14ac:dyDescent="0.35">
      <c r="A16" s="5"/>
      <c r="B16" s="33" t="s">
        <v>95</v>
      </c>
      <c r="C16" s="77">
        <f>(E12-C6)/C6</f>
        <v>0.41176470588235292</v>
      </c>
      <c r="D16" s="5"/>
      <c r="E16" s="5"/>
      <c r="F16" s="5"/>
      <c r="G16" s="5"/>
      <c r="H16" s="5"/>
    </row>
    <row r="17" spans="1:8" x14ac:dyDescent="0.35">
      <c r="A17" s="5"/>
      <c r="B17" s="33" t="s">
        <v>96</v>
      </c>
      <c r="C17" s="34" t="e">
        <f>(E13-C7)/C7</f>
        <v>#DIV/0!</v>
      </c>
      <c r="D17" s="5"/>
      <c r="E17" s="5"/>
      <c r="F17" s="5"/>
      <c r="G17" s="5"/>
      <c r="H17" s="5"/>
    </row>
    <row r="18" spans="1:8" x14ac:dyDescent="0.35">
      <c r="A18" s="5"/>
      <c r="B18" s="33" t="s">
        <v>13</v>
      </c>
      <c r="C18" s="78">
        <f>(G14-C8)/C8</f>
        <v>0.31727596000000013</v>
      </c>
      <c r="D18" s="5"/>
      <c r="E18" s="5"/>
      <c r="F18" s="5"/>
      <c r="G18" s="5"/>
      <c r="H18" s="5"/>
    </row>
    <row r="19" spans="1:8" x14ac:dyDescent="0.35">
      <c r="A19" s="5"/>
      <c r="B19" s="33" t="s">
        <v>76</v>
      </c>
      <c r="C19" s="78">
        <f>SUM(C15:C16,C18)/3</f>
        <v>0.32634688862745104</v>
      </c>
      <c r="D19" s="5"/>
      <c r="E19" s="5"/>
      <c r="F19" s="5"/>
      <c r="G19" s="5"/>
      <c r="H19" s="5"/>
    </row>
    <row r="20" spans="1:8" x14ac:dyDescent="0.35">
      <c r="A20" s="5"/>
      <c r="B20" s="5"/>
      <c r="C20" s="5"/>
      <c r="D20" s="5"/>
      <c r="E20" s="5"/>
      <c r="F20" s="5"/>
      <c r="G20" s="5"/>
      <c r="H20" s="5"/>
    </row>
    <row r="21" spans="1:8" x14ac:dyDescent="0.35">
      <c r="A21" s="5"/>
      <c r="B21" s="35" t="s">
        <v>14</v>
      </c>
      <c r="C21" s="36" t="s">
        <v>17</v>
      </c>
      <c r="D21" s="108" t="s">
        <v>24</v>
      </c>
      <c r="E21" s="109"/>
      <c r="F21" s="5"/>
      <c r="G21" s="5"/>
      <c r="H21" s="5"/>
    </row>
    <row r="22" spans="1:8" x14ac:dyDescent="0.35">
      <c r="A22" s="5"/>
      <c r="B22" s="5"/>
      <c r="C22" s="37" t="s">
        <v>18</v>
      </c>
      <c r="D22" s="110" t="s">
        <v>25</v>
      </c>
      <c r="E22" s="111"/>
      <c r="F22" s="5"/>
      <c r="G22" s="5"/>
      <c r="H22" s="5"/>
    </row>
    <row r="23" spans="1:8" x14ac:dyDescent="0.35">
      <c r="A23" s="5"/>
      <c r="B23" s="5"/>
      <c r="C23" s="38" t="s">
        <v>19</v>
      </c>
      <c r="D23" s="112" t="s">
        <v>26</v>
      </c>
      <c r="E23" s="113"/>
      <c r="F23" s="5"/>
      <c r="G23" s="5"/>
      <c r="H23" s="5"/>
    </row>
    <row r="24" spans="1:8" x14ac:dyDescent="0.35">
      <c r="A24" s="5"/>
      <c r="B24" s="5"/>
      <c r="C24" s="39" t="s">
        <v>20</v>
      </c>
      <c r="D24" s="114" t="s">
        <v>27</v>
      </c>
      <c r="E24" s="115"/>
      <c r="F24" s="5"/>
      <c r="G24" s="5"/>
      <c r="H24" s="5"/>
    </row>
    <row r="25" spans="1:8" x14ac:dyDescent="0.35">
      <c r="A25" s="5"/>
      <c r="B25" s="5"/>
      <c r="C25" s="40" t="s">
        <v>21</v>
      </c>
      <c r="D25" s="104" t="s">
        <v>28</v>
      </c>
      <c r="E25" s="116"/>
      <c r="F25" s="5"/>
      <c r="G25" s="5"/>
      <c r="H25" s="5"/>
    </row>
    <row r="26" spans="1:8" x14ac:dyDescent="0.35">
      <c r="A26" s="5"/>
      <c r="B26" s="5"/>
      <c r="C26" s="41" t="s">
        <v>12</v>
      </c>
      <c r="D26" s="117" t="s">
        <v>29</v>
      </c>
      <c r="E26" s="118"/>
      <c r="F26" s="5"/>
      <c r="G26" s="5"/>
      <c r="H26" s="5"/>
    </row>
    <row r="27" spans="1:8" x14ac:dyDescent="0.35">
      <c r="A27" s="5"/>
      <c r="B27" s="5"/>
      <c r="C27" s="42" t="s">
        <v>22</v>
      </c>
      <c r="D27" s="125" t="s">
        <v>30</v>
      </c>
      <c r="E27" s="126"/>
      <c r="F27" s="5"/>
      <c r="G27" s="5"/>
      <c r="H27" s="5"/>
    </row>
    <row r="28" spans="1:8" x14ac:dyDescent="0.35">
      <c r="A28" s="5"/>
      <c r="B28" s="5"/>
      <c r="C28" s="43" t="s">
        <v>23</v>
      </c>
      <c r="D28" s="106" t="s">
        <v>31</v>
      </c>
      <c r="E28" s="107"/>
      <c r="F28" s="5"/>
      <c r="G28" s="5"/>
      <c r="H28" s="5"/>
    </row>
    <row r="29" spans="1:8" x14ac:dyDescent="0.35">
      <c r="A29" s="5"/>
      <c r="B29" s="5"/>
      <c r="C29" s="5"/>
      <c r="D29" s="5"/>
      <c r="E29" s="5"/>
      <c r="F29" s="5"/>
      <c r="G29" s="5"/>
      <c r="H29" s="5"/>
    </row>
  </sheetData>
  <sheetProtection algorithmName="SHA-512" hashValue="mBBEcKRalZHnag/Jo+L7sNpayAo7kBcxZUgB40a8X2LJ6EMeVONPhTdyxfzcGamIpZQs1DJQMMvZONWK7SbQLg==" saltValue="zj/AlcqLwPwP5RfHDpvUDw==" spinCount="100000" sheet="1" objects="1" scenarios="1"/>
  <mergeCells count="12">
    <mergeCell ref="D28:E28"/>
    <mergeCell ref="C2:D2"/>
    <mergeCell ref="C3:D3"/>
    <mergeCell ref="C4:D4"/>
    <mergeCell ref="D21:E21"/>
    <mergeCell ref="D22:E22"/>
    <mergeCell ref="D23:E23"/>
    <mergeCell ref="D24:E24"/>
    <mergeCell ref="D25:E25"/>
    <mergeCell ref="D26:E26"/>
    <mergeCell ref="D27:E27"/>
    <mergeCell ref="B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showGridLines="0" workbookViewId="0">
      <selection activeCell="O12" sqref="O12"/>
    </sheetView>
  </sheetViews>
  <sheetFormatPr defaultRowHeight="14.5" x14ac:dyDescent="0.35"/>
  <cols>
    <col min="2" max="3" width="8.7265625" customWidth="1"/>
    <col min="7" max="7" width="10.1796875" style="4" bestFit="1" customWidth="1"/>
    <col min="8" max="8" width="9.54296875" customWidth="1"/>
    <col min="12" max="12" width="13.81640625" bestFit="1" customWidth="1"/>
  </cols>
  <sheetData>
    <row r="1" spans="2:12" x14ac:dyDescent="0.35">
      <c r="B1" s="5"/>
      <c r="C1" s="5"/>
      <c r="D1" s="5"/>
      <c r="E1" s="5"/>
      <c r="F1" s="151" t="s">
        <v>81</v>
      </c>
      <c r="G1" s="151"/>
      <c r="H1" s="151"/>
      <c r="I1" s="151"/>
      <c r="J1" s="5"/>
      <c r="K1" s="5"/>
      <c r="L1" s="5"/>
    </row>
    <row r="2" spans="2:12" x14ac:dyDescent="0.35">
      <c r="B2" s="157" t="s">
        <v>55</v>
      </c>
      <c r="C2" s="158"/>
      <c r="D2" s="158"/>
      <c r="E2" s="158"/>
      <c r="F2" s="158"/>
      <c r="G2" s="162"/>
      <c r="H2" s="159" t="s">
        <v>56</v>
      </c>
      <c r="I2" s="160"/>
      <c r="J2" s="160"/>
      <c r="K2" s="160"/>
      <c r="L2" s="161"/>
    </row>
    <row r="3" spans="2:12" x14ac:dyDescent="0.35">
      <c r="B3" s="79" t="s">
        <v>57</v>
      </c>
      <c r="C3" s="80"/>
      <c r="D3" s="80"/>
      <c r="E3" s="80"/>
      <c r="F3" s="80"/>
      <c r="G3" s="81">
        <v>1500</v>
      </c>
      <c r="H3" s="79" t="s">
        <v>64</v>
      </c>
      <c r="I3" s="80"/>
      <c r="J3" s="80"/>
      <c r="K3" s="80"/>
      <c r="L3" s="81">
        <f>'Voorbeeld gemiddeld kantoor'!C11*0.2*0.1</f>
        <v>15000</v>
      </c>
    </row>
    <row r="4" spans="2:12" x14ac:dyDescent="0.35">
      <c r="B4" s="82" t="s">
        <v>58</v>
      </c>
      <c r="C4" s="10"/>
      <c r="D4" s="10"/>
      <c r="E4" s="10"/>
      <c r="F4" s="10"/>
      <c r="G4" s="83">
        <v>5000</v>
      </c>
      <c r="H4" s="82" t="s">
        <v>65</v>
      </c>
      <c r="I4" s="10"/>
      <c r="J4" s="10"/>
      <c r="K4" s="10"/>
      <c r="L4" s="83">
        <f>'Voorbeeld gemiddeld kantoor'!C12*0.63*0.1</f>
        <v>15120</v>
      </c>
    </row>
    <row r="5" spans="2:12" x14ac:dyDescent="0.35">
      <c r="B5" s="82" t="s">
        <v>59</v>
      </c>
      <c r="C5" s="10"/>
      <c r="D5" s="10"/>
      <c r="E5" s="10"/>
      <c r="F5" s="10"/>
      <c r="G5" s="83">
        <f>15*50</f>
        <v>750</v>
      </c>
      <c r="H5" s="82" t="s">
        <v>80</v>
      </c>
      <c r="I5" s="10"/>
      <c r="J5" s="10"/>
      <c r="K5" s="10"/>
      <c r="L5" s="84">
        <f>'Voorbeeld gemiddeld kantoor'!C13*0.63*0.1</f>
        <v>0</v>
      </c>
    </row>
    <row r="6" spans="2:12" x14ac:dyDescent="0.35">
      <c r="B6" s="82" t="s">
        <v>60</v>
      </c>
      <c r="C6" s="10"/>
      <c r="D6" s="10"/>
      <c r="E6" s="10"/>
      <c r="F6" s="10"/>
      <c r="G6" s="83">
        <f>15*100</f>
        <v>1500</v>
      </c>
      <c r="H6" s="82" t="s">
        <v>63</v>
      </c>
      <c r="I6" s="10"/>
      <c r="J6" s="10"/>
      <c r="K6" s="10"/>
      <c r="L6" s="83">
        <f>'Voorbeeld gemiddeld kantoor'!G14*'Voorbeeld gemiddeld kantoor'!C9/1000*9.85*0.1</f>
        <v>778.51009236000016</v>
      </c>
    </row>
    <row r="7" spans="2:12" x14ac:dyDescent="0.35">
      <c r="B7" s="82" t="s">
        <v>62</v>
      </c>
      <c r="C7" s="10"/>
      <c r="D7" s="10"/>
      <c r="E7" s="10"/>
      <c r="F7" s="10"/>
      <c r="G7" s="83">
        <v>4000</v>
      </c>
      <c r="H7" s="82"/>
      <c r="I7" s="10"/>
      <c r="J7" s="10"/>
      <c r="K7" s="10"/>
      <c r="L7" s="84"/>
    </row>
    <row r="8" spans="2:12" x14ac:dyDescent="0.35">
      <c r="B8" s="85" t="s">
        <v>97</v>
      </c>
      <c r="C8" s="86"/>
      <c r="D8" s="86"/>
      <c r="E8" s="86"/>
      <c r="F8" s="86"/>
      <c r="G8" s="87">
        <f>5*100+2*50</f>
        <v>600</v>
      </c>
      <c r="H8" s="88"/>
      <c r="I8" s="86"/>
      <c r="J8" s="86"/>
      <c r="K8" s="86"/>
      <c r="L8" s="89"/>
    </row>
    <row r="9" spans="2:12" x14ac:dyDescent="0.35">
      <c r="B9" s="5"/>
      <c r="C9" s="5"/>
      <c r="D9" s="5"/>
      <c r="E9" s="5"/>
      <c r="F9" s="5"/>
      <c r="G9" s="90"/>
      <c r="H9" s="5"/>
      <c r="I9" s="5"/>
      <c r="J9" s="5"/>
      <c r="K9" s="5"/>
      <c r="L9" s="5"/>
    </row>
    <row r="10" spans="2:12" x14ac:dyDescent="0.35">
      <c r="B10" s="35" t="s">
        <v>61</v>
      </c>
      <c r="C10" s="91"/>
      <c r="D10" s="91"/>
      <c r="E10" s="91"/>
      <c r="F10" s="91"/>
      <c r="G10" s="92">
        <f>SUM(G3:G9)</f>
        <v>13350</v>
      </c>
      <c r="H10" s="35" t="s">
        <v>61</v>
      </c>
      <c r="I10" s="91"/>
      <c r="J10" s="91"/>
      <c r="K10" s="91"/>
      <c r="L10" s="92">
        <f>SUM(L3:L6)</f>
        <v>30898.51009236</v>
      </c>
    </row>
    <row r="11" spans="2:12" x14ac:dyDescent="0.35">
      <c r="B11" s="5"/>
      <c r="C11" s="5"/>
      <c r="D11" s="5"/>
      <c r="E11" s="5"/>
      <c r="F11" s="153" t="s">
        <v>66</v>
      </c>
      <c r="G11" s="154"/>
      <c r="H11" s="93">
        <f>G10/L10</f>
        <v>0.43205966760516828</v>
      </c>
      <c r="I11" s="94" t="s">
        <v>67</v>
      </c>
      <c r="J11" s="5"/>
      <c r="K11" s="5"/>
      <c r="L11" s="5"/>
    </row>
    <row r="12" spans="2:12" x14ac:dyDescent="0.35">
      <c r="B12" s="5"/>
      <c r="C12" s="5"/>
      <c r="D12" s="5"/>
      <c r="E12" s="5"/>
      <c r="F12" s="95"/>
      <c r="G12" s="95"/>
      <c r="H12" s="96"/>
      <c r="I12" s="97"/>
      <c r="J12" s="5"/>
      <c r="K12" s="5"/>
      <c r="L12" s="5"/>
    </row>
    <row r="13" spans="2:12" x14ac:dyDescent="0.35">
      <c r="B13" s="5"/>
      <c r="C13" s="5"/>
      <c r="D13" s="5"/>
      <c r="E13" s="5"/>
      <c r="F13" s="152" t="s">
        <v>86</v>
      </c>
      <c r="G13" s="152"/>
      <c r="H13" s="152"/>
      <c r="I13" s="152"/>
      <c r="J13" s="5"/>
      <c r="K13" s="5"/>
      <c r="L13" s="5"/>
    </row>
    <row r="14" spans="2:12" x14ac:dyDescent="0.35">
      <c r="B14" s="157" t="s">
        <v>55</v>
      </c>
      <c r="C14" s="158"/>
      <c r="D14" s="158"/>
      <c r="E14" s="158"/>
      <c r="F14" s="158"/>
      <c r="G14" s="158"/>
      <c r="H14" s="159" t="s">
        <v>56</v>
      </c>
      <c r="I14" s="160"/>
      <c r="J14" s="160"/>
      <c r="K14" s="160"/>
      <c r="L14" s="161"/>
    </row>
    <row r="15" spans="2:12" x14ac:dyDescent="0.35">
      <c r="B15" s="79" t="s">
        <v>57</v>
      </c>
      <c r="C15" s="80"/>
      <c r="D15" s="80"/>
      <c r="E15" s="80"/>
      <c r="F15" s="80"/>
      <c r="G15" s="81">
        <v>1500</v>
      </c>
      <c r="H15" s="79" t="s">
        <v>64</v>
      </c>
      <c r="I15" s="80"/>
      <c r="J15" s="80"/>
      <c r="K15" s="80"/>
      <c r="L15" s="81">
        <f>'Voorbeeld gemiddeld kantoor'!C11*0.2*0.2</f>
        <v>30000</v>
      </c>
    </row>
    <row r="16" spans="2:12" x14ac:dyDescent="0.35">
      <c r="B16" s="82" t="s">
        <v>58</v>
      </c>
      <c r="C16" s="10"/>
      <c r="D16" s="10"/>
      <c r="E16" s="10"/>
      <c r="F16" s="10"/>
      <c r="G16" s="83">
        <v>5000</v>
      </c>
      <c r="H16" s="82" t="s">
        <v>65</v>
      </c>
      <c r="I16" s="10"/>
      <c r="J16" s="10"/>
      <c r="K16" s="10"/>
      <c r="L16" s="83">
        <f>'Voorbeeld gemiddeld kantoor'!C12*0.63*0.2</f>
        <v>30240</v>
      </c>
    </row>
    <row r="17" spans="2:12" x14ac:dyDescent="0.35">
      <c r="B17" s="82" t="s">
        <v>59</v>
      </c>
      <c r="C17" s="10"/>
      <c r="D17" s="10"/>
      <c r="E17" s="10"/>
      <c r="F17" s="10"/>
      <c r="G17" s="83">
        <f>15*50</f>
        <v>750</v>
      </c>
      <c r="H17" s="82" t="s">
        <v>80</v>
      </c>
      <c r="I17" s="10"/>
      <c r="J17" s="10"/>
      <c r="K17" s="10"/>
      <c r="L17" s="84">
        <f>'Voorbeeld gemiddeld kantoor'!C13*0.63*0.2</f>
        <v>0</v>
      </c>
    </row>
    <row r="18" spans="2:12" x14ac:dyDescent="0.35">
      <c r="B18" s="82" t="s">
        <v>60</v>
      </c>
      <c r="C18" s="10"/>
      <c r="D18" s="10"/>
      <c r="E18" s="10"/>
      <c r="F18" s="10"/>
      <c r="G18" s="83">
        <f>15*100</f>
        <v>1500</v>
      </c>
      <c r="H18" s="82" t="s">
        <v>63</v>
      </c>
      <c r="I18" s="10"/>
      <c r="J18" s="10"/>
      <c r="K18" s="10"/>
      <c r="L18" s="83">
        <f>'Voorbeeld gemiddeld kantoor'!G14*'Voorbeeld gemiddeld kantoor'!C9/1000*9.85*0.2</f>
        <v>1557.0201847200003</v>
      </c>
    </row>
    <row r="19" spans="2:12" x14ac:dyDescent="0.35">
      <c r="B19" s="82" t="s">
        <v>62</v>
      </c>
      <c r="C19" s="10"/>
      <c r="D19" s="10"/>
      <c r="E19" s="10"/>
      <c r="F19" s="10"/>
      <c r="G19" s="83">
        <v>4000</v>
      </c>
      <c r="H19" s="82"/>
      <c r="I19" s="10"/>
      <c r="J19" s="10"/>
      <c r="K19" s="10"/>
      <c r="L19" s="84"/>
    </row>
    <row r="20" spans="2:12" x14ac:dyDescent="0.35">
      <c r="B20" s="85" t="s">
        <v>97</v>
      </c>
      <c r="C20" s="86"/>
      <c r="D20" s="86"/>
      <c r="E20" s="86"/>
      <c r="F20" s="86"/>
      <c r="G20" s="87">
        <f>5*100+2*50</f>
        <v>600</v>
      </c>
      <c r="H20" s="88"/>
      <c r="I20" s="86"/>
      <c r="J20" s="86"/>
      <c r="K20" s="86"/>
      <c r="L20" s="89"/>
    </row>
    <row r="21" spans="2:12" x14ac:dyDescent="0.35">
      <c r="B21" s="5"/>
      <c r="C21" s="5"/>
      <c r="D21" s="5"/>
      <c r="E21" s="5"/>
      <c r="F21" s="5"/>
      <c r="G21" s="90"/>
      <c r="H21" s="5"/>
      <c r="I21" s="5"/>
      <c r="J21" s="5"/>
      <c r="K21" s="5"/>
      <c r="L21" s="5"/>
    </row>
    <row r="22" spans="2:12" x14ac:dyDescent="0.35">
      <c r="B22" s="35" t="s">
        <v>61</v>
      </c>
      <c r="C22" s="91"/>
      <c r="D22" s="91"/>
      <c r="E22" s="91"/>
      <c r="F22" s="91"/>
      <c r="G22" s="92">
        <f>SUM(G15:G21)</f>
        <v>13350</v>
      </c>
      <c r="H22" s="35" t="s">
        <v>61</v>
      </c>
      <c r="I22" s="91"/>
      <c r="J22" s="91"/>
      <c r="K22" s="91"/>
      <c r="L22" s="92">
        <f>SUM(L15:L21)</f>
        <v>61797.020184720001</v>
      </c>
    </row>
    <row r="23" spans="2:12" x14ac:dyDescent="0.35">
      <c r="B23" s="5"/>
      <c r="C23" s="5"/>
      <c r="D23" s="5"/>
      <c r="E23" s="5"/>
      <c r="F23" s="155" t="s">
        <v>66</v>
      </c>
      <c r="G23" s="156"/>
      <c r="H23" s="98">
        <f>G22/L22</f>
        <v>0.21602983380258414</v>
      </c>
      <c r="I23" s="99" t="s">
        <v>67</v>
      </c>
      <c r="J23" s="5"/>
      <c r="K23" s="5"/>
      <c r="L23" s="5"/>
    </row>
  </sheetData>
  <sheetProtection algorithmName="SHA-512" hashValue="v8DKqw2tkJ9+hCwahTm6C1DDz3fWdsA4MFk/Twhy7Gqi8DNgICebuJ6cEC+W3M3BkwS8h1iS4UbbuXaq8M+Vjg==" saltValue="wvjotvim7kdxHXtSk18Y7A==" spinCount="100000" sheet="1" objects="1" scenarios="1"/>
  <mergeCells count="8">
    <mergeCell ref="F1:I1"/>
    <mergeCell ref="F13:I13"/>
    <mergeCell ref="F11:G11"/>
    <mergeCell ref="F23:G23"/>
    <mergeCell ref="B14:G14"/>
    <mergeCell ref="H14:L14"/>
    <mergeCell ref="B2:G2"/>
    <mergeCell ref="H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Hoe te gebruiken</vt:lpstr>
      <vt:lpstr>Gebruikerslabel</vt:lpstr>
      <vt:lpstr>Verbetermogelijkheden</vt:lpstr>
      <vt:lpstr>Voorbeeld gemiddeld kantoor</vt:lpstr>
      <vt:lpstr>Financiële consequenties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2018-05-17T13:17:56Z</dcterms:created>
  <dcterms:modified xsi:type="dcterms:W3CDTF">2018-05-29T11:16:03Z</dcterms:modified>
</cp:coreProperties>
</file>